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13357490803\Downloads\"/>
    </mc:Choice>
  </mc:AlternateContent>
  <xr:revisionPtr revIDLastSave="0" documentId="13_ncr:1_{822AC42C-9E05-437F-8E56-AE1620D1AF11}" xr6:coauthVersionLast="47" xr6:coauthVersionMax="47" xr10:uidLastSave="{00000000-0000-0000-0000-000000000000}"/>
  <bookViews>
    <workbookView xWindow="-107" yWindow="-107" windowWidth="20020" windowHeight="11208" tabRatio="500" activeTab="1" xr2:uid="{00000000-000D-0000-FFFF-FFFF00000000}"/>
  </bookViews>
  <sheets>
    <sheet name="TOTALIZAÇÃO E PROPOSTA" sheetId="6" r:id="rId1"/>
    <sheet name="Licitante (preencher células)" sheetId="1" r:id="rId2"/>
    <sheet name=" Ribeirão Preto (Item 5)" sheetId="2" r:id="rId3"/>
    <sheet name="Araraquara  (Item 6)" sheetId="3" r:id="rId4"/>
    <sheet name="Franca (Item 7)" sheetId="4" r:id="rId5"/>
    <sheet name="São José do Rio Preto (Item 8)" sheetId="7" r:id="rId6"/>
  </sheets>
  <definedNames>
    <definedName name="_xlnm.Print_Area" localSheetId="2">' Ribeirão Preto (Item 5)'!$A$1:$K$192</definedName>
    <definedName name="_xlnm.Print_Area" localSheetId="3">'Araraquara  (Item 6)'!$A$1:$K$176</definedName>
    <definedName name="_xlnm.Print_Area" localSheetId="0">'TOTALIZAÇÃO E PROPOSTA'!$A$1:$H$41</definedName>
    <definedName name="Excel_BuiltIn_Print_Area_2">"$#REF!.$A$1:$J$73"</definedName>
  </definedNames>
  <calcPr calcId="191028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190" i="7" l="1"/>
  <c r="K191" i="2"/>
  <c r="K173" i="4"/>
  <c r="K171" i="3"/>
  <c r="I55" i="1" l="1"/>
  <c r="F86" i="1"/>
  <c r="I77" i="1"/>
  <c r="I62" i="1"/>
  <c r="F74" i="1"/>
  <c r="I74" i="1" s="1"/>
  <c r="I178" i="3"/>
  <c r="K178" i="3" s="1"/>
  <c r="F55" i="1"/>
  <c r="D58" i="1" s="1"/>
  <c r="I43" i="1"/>
  <c r="D37" i="1"/>
  <c r="F34" i="1"/>
  <c r="I71" i="1"/>
  <c r="I149" i="1"/>
  <c r="H48" i="7"/>
  <c r="D48" i="7"/>
  <c r="H48" i="4"/>
  <c r="D48" i="4"/>
  <c r="H48" i="3"/>
  <c r="D48" i="3"/>
  <c r="H48" i="2"/>
  <c r="J119" i="2"/>
  <c r="J145" i="2" s="1"/>
  <c r="J155" i="2" s="1"/>
  <c r="J166" i="2" s="1"/>
  <c r="J118" i="2"/>
  <c r="J144" i="2" s="1"/>
  <c r="J154" i="2" s="1"/>
  <c r="J165" i="2" s="1"/>
  <c r="J144" i="3"/>
  <c r="J154" i="3" s="1"/>
  <c r="J165" i="3" s="1"/>
  <c r="J143" i="3"/>
  <c r="J153" i="3" s="1"/>
  <c r="J164" i="3" s="1"/>
  <c r="J118" i="7"/>
  <c r="J144" i="7" s="1"/>
  <c r="J154" i="7" s="1"/>
  <c r="J165" i="7" s="1"/>
  <c r="J117" i="7"/>
  <c r="J143" i="7" s="1"/>
  <c r="J153" i="7" s="1"/>
  <c r="J164" i="7" s="1"/>
  <c r="J118" i="4"/>
  <c r="J144" i="4" s="1"/>
  <c r="J154" i="4" s="1"/>
  <c r="J165" i="4" s="1"/>
  <c r="J117" i="4"/>
  <c r="J143" i="4" s="1"/>
  <c r="J153" i="4" s="1"/>
  <c r="J164" i="4" s="1"/>
  <c r="G49" i="1" l="1"/>
  <c r="I86" i="1" l="1"/>
  <c r="K62" i="7" s="1"/>
  <c r="D89" i="1"/>
  <c r="G80" i="1"/>
  <c r="I80" i="1" s="1"/>
  <c r="K58" i="7" s="1"/>
  <c r="D71" i="1"/>
  <c r="G65" i="1"/>
  <c r="I65" i="1" s="1"/>
  <c r="K58" i="4" s="1"/>
  <c r="K22" i="3"/>
  <c r="I89" i="1"/>
  <c r="K61" i="7" s="1"/>
  <c r="I37" i="1"/>
  <c r="I58" i="1"/>
  <c r="K62" i="3" s="1"/>
  <c r="H123" i="1"/>
  <c r="A79" i="1"/>
  <c r="A64" i="1"/>
  <c r="A48" i="1"/>
  <c r="A30" i="1"/>
  <c r="A27" i="6"/>
  <c r="A26" i="6"/>
  <c r="A25" i="6"/>
  <c r="A24" i="6"/>
  <c r="B27" i="6"/>
  <c r="B26" i="6"/>
  <c r="B25" i="6"/>
  <c r="B24" i="6"/>
  <c r="I122" i="7"/>
  <c r="I95" i="1"/>
  <c r="I92" i="1"/>
  <c r="G83" i="1"/>
  <c r="I83" i="1" s="1"/>
  <c r="K22" i="4"/>
  <c r="K62" i="4"/>
  <c r="B21" i="1" l="1"/>
  <c r="B170" i="1"/>
  <c r="B169" i="1"/>
  <c r="B168" i="1"/>
  <c r="I9" i="3"/>
  <c r="K61" i="3" l="1"/>
  <c r="I49" i="1"/>
  <c r="K58" i="3" s="1"/>
  <c r="K63" i="2" l="1"/>
  <c r="B167" i="1" l="1"/>
  <c r="G31" i="1"/>
  <c r="I31" i="1" s="1"/>
  <c r="I9" i="4"/>
  <c r="K170" i="4"/>
  <c r="I9" i="7"/>
  <c r="K22" i="7"/>
  <c r="I8" i="7"/>
  <c r="G123" i="1"/>
  <c r="H117" i="1"/>
  <c r="H120" i="1"/>
  <c r="G120" i="1"/>
  <c r="I123" i="1" l="1"/>
  <c r="K60" i="7" s="1"/>
  <c r="K63" i="7"/>
  <c r="K59" i="7"/>
  <c r="K173" i="7"/>
  <c r="I181" i="7" s="1"/>
  <c r="K181" i="7" s="1"/>
  <c r="K170" i="7"/>
  <c r="I180" i="7" s="1"/>
  <c r="K180" i="7" s="1"/>
  <c r="J161" i="7"/>
  <c r="K100" i="7"/>
  <c r="K105" i="7" s="1"/>
  <c r="B94" i="7"/>
  <c r="B93" i="7"/>
  <c r="J77" i="7"/>
  <c r="J39" i="7"/>
  <c r="K23" i="7"/>
  <c r="K28" i="7"/>
  <c r="K35" i="7" s="1"/>
  <c r="K20" i="7"/>
  <c r="I10" i="7"/>
  <c r="K24" i="7"/>
  <c r="I7" i="7"/>
  <c r="H4" i="7"/>
  <c r="D4" i="7"/>
  <c r="D3" i="7"/>
  <c r="D2" i="7"/>
  <c r="D2" i="3"/>
  <c r="D3" i="3"/>
  <c r="D4" i="3"/>
  <c r="H4" i="3"/>
  <c r="I7" i="3"/>
  <c r="I8" i="3"/>
  <c r="K24" i="3"/>
  <c r="I10" i="3"/>
  <c r="K20" i="3"/>
  <c r="K23" i="3"/>
  <c r="J39" i="3"/>
  <c r="J77" i="3"/>
  <c r="B93" i="3"/>
  <c r="B94" i="3"/>
  <c r="K100" i="3"/>
  <c r="K105" i="3" s="1"/>
  <c r="I122" i="3"/>
  <c r="K64" i="7" l="1"/>
  <c r="J41" i="7"/>
  <c r="J48" i="3"/>
  <c r="J54" i="3" s="1"/>
  <c r="J48" i="7"/>
  <c r="J54" i="7" s="1"/>
  <c r="K40" i="7"/>
  <c r="K77" i="7"/>
  <c r="K127" i="7"/>
  <c r="C85" i="7"/>
  <c r="K39" i="7"/>
  <c r="K79" i="7"/>
  <c r="K139" i="7"/>
  <c r="K140" i="7" s="1"/>
  <c r="J41" i="3"/>
  <c r="K28" i="3"/>
  <c r="K35" i="3" s="1"/>
  <c r="I181" i="4"/>
  <c r="K181" i="4" s="1"/>
  <c r="I122" i="4"/>
  <c r="K100" i="4"/>
  <c r="K105" i="4" s="1"/>
  <c r="B94" i="4"/>
  <c r="B93" i="4"/>
  <c r="J77" i="4"/>
  <c r="J39" i="4"/>
  <c r="K23" i="4"/>
  <c r="K20" i="4"/>
  <c r="I10" i="4"/>
  <c r="K24" i="4"/>
  <c r="I8" i="4"/>
  <c r="I7" i="4"/>
  <c r="H4" i="4"/>
  <c r="D4" i="4"/>
  <c r="D3" i="4"/>
  <c r="D2" i="4"/>
  <c r="K174" i="2"/>
  <c r="I182" i="2" s="1"/>
  <c r="K182" i="2" s="1"/>
  <c r="K171" i="2"/>
  <c r="I181" i="2" s="1"/>
  <c r="K181" i="2" s="1"/>
  <c r="I123" i="2"/>
  <c r="K101" i="2"/>
  <c r="K106" i="2" s="1"/>
  <c r="B95" i="2"/>
  <c r="B94" i="2"/>
  <c r="J78" i="2"/>
  <c r="D48" i="2"/>
  <c r="J39" i="2"/>
  <c r="K23" i="2"/>
  <c r="K22" i="2"/>
  <c r="K28" i="2" s="1"/>
  <c r="K35" i="2" s="1"/>
  <c r="K20" i="2"/>
  <c r="I10" i="2"/>
  <c r="I9" i="2"/>
  <c r="K24" i="2" s="1"/>
  <c r="I8" i="2"/>
  <c r="I7" i="2"/>
  <c r="H4" i="2"/>
  <c r="D4" i="2"/>
  <c r="D3" i="2"/>
  <c r="D2" i="2"/>
  <c r="K170" i="3"/>
  <c r="I177" i="3" s="1"/>
  <c r="K177" i="3" s="1"/>
  <c r="I156" i="1"/>
  <c r="I155" i="1"/>
  <c r="I154" i="1"/>
  <c r="I153" i="1"/>
  <c r="I152" i="1"/>
  <c r="I151" i="1"/>
  <c r="I150" i="1"/>
  <c r="I148" i="1"/>
  <c r="I144" i="1"/>
  <c r="I143" i="1"/>
  <c r="I142" i="1"/>
  <c r="I141" i="1"/>
  <c r="I140" i="1"/>
  <c r="I139" i="1"/>
  <c r="I138" i="1"/>
  <c r="I132" i="1"/>
  <c r="I130" i="1"/>
  <c r="I120" i="1"/>
  <c r="K60" i="4" s="1"/>
  <c r="G117" i="1"/>
  <c r="H114" i="1"/>
  <c r="G114" i="1"/>
  <c r="K63" i="4"/>
  <c r="K61" i="4"/>
  <c r="G68" i="1"/>
  <c r="I68" i="1" s="1"/>
  <c r="K59" i="4" s="1"/>
  <c r="K63" i="3"/>
  <c r="G52" i="1"/>
  <c r="I52" i="1" s="1"/>
  <c r="K59" i="3" s="1"/>
  <c r="I46" i="1"/>
  <c r="I40" i="1"/>
  <c r="I34" i="1"/>
  <c r="K59" i="2" s="1"/>
  <c r="B22" i="1"/>
  <c r="B20" i="1"/>
  <c r="B19" i="1"/>
  <c r="K64" i="4" l="1"/>
  <c r="K64" i="2"/>
  <c r="I117" i="1"/>
  <c r="K60" i="3" s="1"/>
  <c r="K64" i="3" s="1"/>
  <c r="J48" i="2"/>
  <c r="J54" i="2" s="1"/>
  <c r="J79" i="2" s="1"/>
  <c r="J78" i="7"/>
  <c r="K58" i="2"/>
  <c r="K61" i="2"/>
  <c r="J88" i="3"/>
  <c r="J88" i="7"/>
  <c r="J89" i="7"/>
  <c r="J89" i="3"/>
  <c r="J78" i="3"/>
  <c r="K78" i="7"/>
  <c r="J91" i="2"/>
  <c r="J90" i="3"/>
  <c r="J90" i="7"/>
  <c r="J94" i="4"/>
  <c r="J94" i="7"/>
  <c r="J94" i="3"/>
  <c r="K41" i="7"/>
  <c r="J92" i="3"/>
  <c r="J92" i="7"/>
  <c r="I122" i="2"/>
  <c r="I121" i="3"/>
  <c r="I121" i="7"/>
  <c r="K62" i="2"/>
  <c r="J75" i="3"/>
  <c r="J76" i="3" s="1"/>
  <c r="J75" i="7"/>
  <c r="J76" i="7" s="1"/>
  <c r="J94" i="2"/>
  <c r="J93" i="3"/>
  <c r="J93" i="7"/>
  <c r="I114" i="1"/>
  <c r="J87" i="3"/>
  <c r="J142" i="3" s="1"/>
  <c r="J87" i="7"/>
  <c r="K87" i="7" s="1"/>
  <c r="J91" i="3"/>
  <c r="J91" i="7"/>
  <c r="I157" i="1"/>
  <c r="I120" i="3"/>
  <c r="I120" i="7"/>
  <c r="K159" i="7"/>
  <c r="K149" i="7"/>
  <c r="K150" i="7" s="1"/>
  <c r="C85" i="3"/>
  <c r="K127" i="3"/>
  <c r="K139" i="3"/>
  <c r="K140" i="3" s="1"/>
  <c r="K39" i="3"/>
  <c r="K79" i="3"/>
  <c r="K77" i="3"/>
  <c r="K78" i="3" s="1"/>
  <c r="K40" i="3"/>
  <c r="K40" i="2"/>
  <c r="K140" i="2"/>
  <c r="K128" i="2"/>
  <c r="C86" i="2"/>
  <c r="K78" i="2"/>
  <c r="K80" i="2"/>
  <c r="K39" i="2"/>
  <c r="I120" i="4"/>
  <c r="I180" i="4"/>
  <c r="K180" i="4" s="1"/>
  <c r="J92" i="4"/>
  <c r="I131" i="1"/>
  <c r="J89" i="4"/>
  <c r="J93" i="4"/>
  <c r="E165" i="1"/>
  <c r="E170" i="1" s="1"/>
  <c r="J119" i="7" s="1"/>
  <c r="J145" i="7" s="1"/>
  <c r="J76" i="2"/>
  <c r="J89" i="2"/>
  <c r="J93" i="2"/>
  <c r="I121" i="4"/>
  <c r="J41" i="2"/>
  <c r="J41" i="4"/>
  <c r="J75" i="4"/>
  <c r="J88" i="4"/>
  <c r="J90" i="4"/>
  <c r="J87" i="4"/>
  <c r="J91" i="4"/>
  <c r="J88" i="2"/>
  <c r="J90" i="2"/>
  <c r="J92" i="2"/>
  <c r="J95" i="2"/>
  <c r="I121" i="2"/>
  <c r="K28" i="4"/>
  <c r="K35" i="4" s="1"/>
  <c r="K40" i="4" s="1"/>
  <c r="J48" i="4"/>
  <c r="K87" i="3" l="1"/>
  <c r="K39" i="4"/>
  <c r="K75" i="4" s="1"/>
  <c r="K41" i="3"/>
  <c r="J44" i="3" s="1"/>
  <c r="K111" i="2"/>
  <c r="K112" i="2" s="1"/>
  <c r="K132" i="2" s="1"/>
  <c r="K70" i="3"/>
  <c r="K41" i="2"/>
  <c r="K69" i="2" s="1"/>
  <c r="K75" i="7"/>
  <c r="K76" i="7" s="1"/>
  <c r="K80" i="7" s="1"/>
  <c r="J143" i="2"/>
  <c r="J153" i="2" s="1"/>
  <c r="K110" i="4"/>
  <c r="K111" i="4" s="1"/>
  <c r="K131" i="4" s="1"/>
  <c r="J163" i="3"/>
  <c r="J152" i="3"/>
  <c r="K110" i="3"/>
  <c r="K111" i="3" s="1"/>
  <c r="K131" i="3" s="1"/>
  <c r="K110" i="7"/>
  <c r="K111" i="7" s="1"/>
  <c r="K131" i="7" s="1"/>
  <c r="K68" i="7"/>
  <c r="J44" i="7"/>
  <c r="J142" i="7"/>
  <c r="K60" i="2"/>
  <c r="K70" i="7"/>
  <c r="K141" i="7"/>
  <c r="K151" i="7"/>
  <c r="K160" i="7"/>
  <c r="K161" i="7" s="1"/>
  <c r="K149" i="3"/>
  <c r="K150" i="3" s="1"/>
  <c r="K159" i="3"/>
  <c r="K75" i="3"/>
  <c r="K76" i="3" s="1"/>
  <c r="E167" i="1"/>
  <c r="E169" i="1"/>
  <c r="E168" i="1"/>
  <c r="J76" i="4"/>
  <c r="J77" i="2"/>
  <c r="K76" i="2"/>
  <c r="K160" i="2"/>
  <c r="K150" i="2"/>
  <c r="K151" i="2" s="1"/>
  <c r="K141" i="2"/>
  <c r="K142" i="2" s="1"/>
  <c r="K127" i="4"/>
  <c r="K79" i="4"/>
  <c r="K139" i="4"/>
  <c r="C85" i="4"/>
  <c r="K77" i="4"/>
  <c r="J54" i="4"/>
  <c r="K88" i="2"/>
  <c r="K79" i="2"/>
  <c r="J119" i="3" l="1"/>
  <c r="J145" i="3" s="1"/>
  <c r="K70" i="4"/>
  <c r="K41" i="4"/>
  <c r="J44" i="4" s="1"/>
  <c r="J119" i="4"/>
  <c r="J145" i="4" s="1"/>
  <c r="K65" i="2"/>
  <c r="K71" i="2" s="1"/>
  <c r="J44" i="2"/>
  <c r="K48" i="2" s="1"/>
  <c r="J164" i="2"/>
  <c r="J163" i="7"/>
  <c r="J152" i="7"/>
  <c r="K152" i="7" s="1"/>
  <c r="K153" i="7" s="1"/>
  <c r="K154" i="7" s="1"/>
  <c r="K51" i="7"/>
  <c r="K49" i="7"/>
  <c r="K52" i="7"/>
  <c r="K46" i="7"/>
  <c r="K47" i="7"/>
  <c r="K50" i="7"/>
  <c r="K48" i="7"/>
  <c r="K53" i="7"/>
  <c r="J78" i="4"/>
  <c r="J142" i="4"/>
  <c r="K142" i="7"/>
  <c r="K143" i="7" s="1"/>
  <c r="K129" i="7"/>
  <c r="I85" i="7"/>
  <c r="K162" i="7"/>
  <c r="K141" i="3"/>
  <c r="K142" i="3" s="1"/>
  <c r="K143" i="3" s="1"/>
  <c r="K68" i="3"/>
  <c r="K80" i="3"/>
  <c r="K160" i="3"/>
  <c r="K151" i="3"/>
  <c r="K152" i="3" s="1"/>
  <c r="K153" i="3" s="1"/>
  <c r="K77" i="2"/>
  <c r="K81" i="2" s="1"/>
  <c r="K140" i="4"/>
  <c r="K149" i="4"/>
  <c r="K150" i="4" s="1"/>
  <c r="K159" i="4"/>
  <c r="K78" i="4"/>
  <c r="K152" i="2"/>
  <c r="K161" i="2"/>
  <c r="K87" i="4"/>
  <c r="K76" i="4"/>
  <c r="J120" i="2"/>
  <c r="J146" i="2" s="1"/>
  <c r="K68" i="4" l="1"/>
  <c r="K80" i="4"/>
  <c r="K129" i="4" s="1"/>
  <c r="K53" i="2"/>
  <c r="K52" i="2"/>
  <c r="K49" i="2"/>
  <c r="K51" i="2"/>
  <c r="K46" i="2"/>
  <c r="K47" i="2"/>
  <c r="K50" i="2"/>
  <c r="K54" i="7"/>
  <c r="J166" i="7"/>
  <c r="J155" i="7"/>
  <c r="K155" i="7" s="1"/>
  <c r="K156" i="7" s="1"/>
  <c r="I178" i="7" s="1"/>
  <c r="K178" i="7" s="1"/>
  <c r="J152" i="4"/>
  <c r="J163" i="4"/>
  <c r="J155" i="3"/>
  <c r="J166" i="3"/>
  <c r="K163" i="7"/>
  <c r="K144" i="7"/>
  <c r="K145" i="7" s="1"/>
  <c r="K154" i="3"/>
  <c r="I85" i="3"/>
  <c r="K129" i="3"/>
  <c r="K144" i="3"/>
  <c r="K145" i="3" s="1"/>
  <c r="K146" i="3" s="1"/>
  <c r="I174" i="3" s="1"/>
  <c r="K174" i="3" s="1"/>
  <c r="K161" i="3"/>
  <c r="K162" i="3" s="1"/>
  <c r="K46" i="3"/>
  <c r="K51" i="3"/>
  <c r="K47" i="3"/>
  <c r="K52" i="3"/>
  <c r="K49" i="3"/>
  <c r="K53" i="3"/>
  <c r="K50" i="3"/>
  <c r="K48" i="3"/>
  <c r="K130" i="2"/>
  <c r="I86" i="2"/>
  <c r="J155" i="4"/>
  <c r="J166" i="4"/>
  <c r="K153" i="2"/>
  <c r="K160" i="4"/>
  <c r="K161" i="4" s="1"/>
  <c r="K143" i="2"/>
  <c r="K144" i="2" s="1"/>
  <c r="K162" i="2"/>
  <c r="K163" i="2" s="1"/>
  <c r="K151" i="4"/>
  <c r="K51" i="4"/>
  <c r="K46" i="4"/>
  <c r="K50" i="4"/>
  <c r="K49" i="4"/>
  <c r="K47" i="4"/>
  <c r="K53" i="4"/>
  <c r="K52" i="4"/>
  <c r="K48" i="4"/>
  <c r="J167" i="2"/>
  <c r="J156" i="2"/>
  <c r="K141" i="4"/>
  <c r="K142" i="4" s="1"/>
  <c r="K143" i="4" s="1"/>
  <c r="K54" i="4" l="1"/>
  <c r="K91" i="4" s="1"/>
  <c r="K54" i="3"/>
  <c r="K91" i="3" s="1"/>
  <c r="I85" i="4"/>
  <c r="K155" i="3"/>
  <c r="K156" i="3" s="1"/>
  <c r="I175" i="3" s="1"/>
  <c r="K175" i="3" s="1"/>
  <c r="K54" i="2"/>
  <c r="K70" i="2" s="1"/>
  <c r="K72" i="2" s="1"/>
  <c r="K69" i="7"/>
  <c r="K71" i="7" s="1"/>
  <c r="F85" i="7" s="1"/>
  <c r="K91" i="7"/>
  <c r="K146" i="7"/>
  <c r="I177" i="7" s="1"/>
  <c r="K177" i="7" s="1"/>
  <c r="K164" i="7"/>
  <c r="K163" i="3"/>
  <c r="K144" i="4"/>
  <c r="K145" i="4" s="1"/>
  <c r="K146" i="4" s="1"/>
  <c r="I177" i="4" s="1"/>
  <c r="K177" i="4" s="1"/>
  <c r="K154" i="2"/>
  <c r="K155" i="2" s="1"/>
  <c r="K164" i="2"/>
  <c r="K145" i="2"/>
  <c r="K146" i="2" s="1"/>
  <c r="K152" i="4"/>
  <c r="K153" i="4" s="1"/>
  <c r="K162" i="4"/>
  <c r="K129" i="2" l="1"/>
  <c r="F86" i="2"/>
  <c r="K86" i="2" s="1"/>
  <c r="K90" i="2" s="1"/>
  <c r="K92" i="2"/>
  <c r="K85" i="7"/>
  <c r="K128" i="7"/>
  <c r="K165" i="7"/>
  <c r="K166" i="7" s="1"/>
  <c r="K167" i="7" s="1"/>
  <c r="I179" i="7" s="1"/>
  <c r="K179" i="7" s="1"/>
  <c r="K182" i="7" s="1"/>
  <c r="K186" i="7" s="1"/>
  <c r="K164" i="3"/>
  <c r="K69" i="3"/>
  <c r="K71" i="3" s="1"/>
  <c r="F85" i="3" s="1"/>
  <c r="K85" i="3" s="1"/>
  <c r="K156" i="2"/>
  <c r="K157" i="2" s="1"/>
  <c r="I179" i="2" s="1"/>
  <c r="K179" i="2" s="1"/>
  <c r="K147" i="2"/>
  <c r="I178" i="2" s="1"/>
  <c r="K178" i="2" s="1"/>
  <c r="K163" i="4"/>
  <c r="K164" i="4" s="1"/>
  <c r="K165" i="2"/>
  <c r="K166" i="2" s="1"/>
  <c r="K154" i="4"/>
  <c r="K69" i="4"/>
  <c r="K71" i="4" s="1"/>
  <c r="F85" i="4" s="1"/>
  <c r="K95" i="2" l="1"/>
  <c r="K94" i="2"/>
  <c r="K93" i="2"/>
  <c r="K89" i="2"/>
  <c r="K91" i="2"/>
  <c r="K165" i="4"/>
  <c r="K166" i="4" s="1"/>
  <c r="K167" i="4" s="1"/>
  <c r="I179" i="4" s="1"/>
  <c r="K179" i="4" s="1"/>
  <c r="K92" i="7"/>
  <c r="K93" i="7"/>
  <c r="K94" i="7"/>
  <c r="K90" i="7"/>
  <c r="K89" i="7"/>
  <c r="K88" i="7"/>
  <c r="K155" i="4"/>
  <c r="K156" i="4" s="1"/>
  <c r="I178" i="4" s="1"/>
  <c r="K178" i="4" s="1"/>
  <c r="K165" i="3"/>
  <c r="K166" i="3" s="1"/>
  <c r="K128" i="3"/>
  <c r="K128" i="4"/>
  <c r="K85" i="4"/>
  <c r="K167" i="2"/>
  <c r="K168" i="2" s="1"/>
  <c r="I180" i="2" s="1"/>
  <c r="K180" i="2" s="1"/>
  <c r="K183" i="2" s="1"/>
  <c r="K187" i="2" s="1"/>
  <c r="K96" i="2" l="1"/>
  <c r="K105" i="2" s="1"/>
  <c r="K107" i="2" s="1"/>
  <c r="K114" i="2" s="1"/>
  <c r="K95" i="7"/>
  <c r="K104" i="7" s="1"/>
  <c r="K106" i="7" s="1"/>
  <c r="K113" i="7" s="1"/>
  <c r="K182" i="4"/>
  <c r="K186" i="4" s="1"/>
  <c r="K167" i="3"/>
  <c r="I176" i="3" s="1"/>
  <c r="K89" i="3"/>
  <c r="K94" i="3"/>
  <c r="K93" i="3"/>
  <c r="K88" i="3"/>
  <c r="K90" i="3"/>
  <c r="K92" i="3"/>
  <c r="K94" i="4"/>
  <c r="K89" i="4"/>
  <c r="K93" i="4"/>
  <c r="K92" i="4"/>
  <c r="K90" i="4"/>
  <c r="K88" i="4"/>
  <c r="K131" i="2" l="1"/>
  <c r="K133" i="2" s="1"/>
  <c r="K95" i="4"/>
  <c r="K104" i="4" s="1"/>
  <c r="K106" i="4" s="1"/>
  <c r="K113" i="4" s="1"/>
  <c r="K176" i="3"/>
  <c r="K130" i="7"/>
  <c r="K132" i="7" s="1"/>
  <c r="K95" i="3"/>
  <c r="K104" i="3" s="1"/>
  <c r="K106" i="3" s="1"/>
  <c r="K118" i="2"/>
  <c r="K179" i="3" l="1"/>
  <c r="K183" i="3" s="1"/>
  <c r="K130" i="4"/>
  <c r="K132" i="4" s="1"/>
  <c r="K117" i="7"/>
  <c r="K118" i="7" s="1"/>
  <c r="K130" i="3"/>
  <c r="K132" i="3" s="1"/>
  <c r="K113" i="3"/>
  <c r="K119" i="2"/>
  <c r="K117" i="4"/>
  <c r="K118" i="4" s="1"/>
  <c r="K134" i="4" l="1"/>
  <c r="K185" i="4" s="1"/>
  <c r="K187" i="4" s="1"/>
  <c r="C14" i="6" s="1"/>
  <c r="K134" i="7"/>
  <c r="K117" i="3"/>
  <c r="K135" i="2"/>
  <c r="K189" i="4" l="1"/>
  <c r="F14" i="6"/>
  <c r="K119" i="4"/>
  <c r="K119" i="7"/>
  <c r="K123" i="7" s="1"/>
  <c r="K133" i="7" s="1"/>
  <c r="K185" i="7"/>
  <c r="K187" i="7" s="1"/>
  <c r="K118" i="3"/>
  <c r="K134" i="3" s="1"/>
  <c r="K186" i="2"/>
  <c r="K188" i="2" s="1"/>
  <c r="C12" i="6" s="1"/>
  <c r="F12" i="6" s="1"/>
  <c r="E24" i="6" s="1"/>
  <c r="K120" i="2"/>
  <c r="K124" i="2" s="1"/>
  <c r="K134" i="2" s="1"/>
  <c r="K123" i="4" l="1"/>
  <c r="K133" i="4" s="1"/>
  <c r="C15" i="6"/>
  <c r="F15" i="6" s="1"/>
  <c r="K182" i="3"/>
  <c r="K184" i="3" s="1"/>
  <c r="C13" i="6" s="1"/>
  <c r="K119" i="3"/>
  <c r="K123" i="3" s="1"/>
  <c r="K133" i="3" s="1"/>
  <c r="E26" i="6"/>
  <c r="H14" i="6"/>
  <c r="G26" i="6" l="1"/>
  <c r="K186" i="3"/>
  <c r="F13" i="6"/>
  <c r="H15" i="6"/>
  <c r="E27" i="6"/>
  <c r="G24" i="6"/>
  <c r="H12" i="6"/>
  <c r="G27" i="6" l="1"/>
  <c r="E25" i="6"/>
  <c r="H13" i="6"/>
  <c r="H17" i="6" s="1"/>
  <c r="G25" i="6" l="1"/>
  <c r="G29" i="6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Marilda Cortez Cesar Caselato</author>
  </authors>
  <commentList>
    <comment ref="J160" authorId="0" shapeId="0" xr:uid="{ED34FDDC-089D-4892-9F7B-2FBC8468262F}">
      <text>
        <r>
          <rPr>
            <b/>
            <sz val="9"/>
            <color indexed="81"/>
            <rFont val="Segoe UI"/>
            <family val="2"/>
          </rPr>
          <t>Marilda Cortez Cesar Caselato:</t>
        </r>
        <r>
          <rPr>
            <sz val="9"/>
            <color indexed="81"/>
            <rFont val="Segoe UI"/>
            <family val="2"/>
          </rPr>
          <t xml:space="preserve">
Percentual estabelecido na CCT da categoria
</t>
        </r>
      </text>
    </comment>
  </commentList>
</comments>
</file>

<file path=xl/sharedStrings.xml><?xml version="1.0" encoding="utf-8"?>
<sst xmlns="http://schemas.openxmlformats.org/spreadsheetml/2006/main" count="1330" uniqueCount="361">
  <si>
    <t>Tipo de serviço (A)</t>
  </si>
  <si>
    <t>Valor proposto por empregado (B)</t>
  </si>
  <si>
    <t>Qtde. de empregados por posto (C)</t>
  </si>
  <si>
    <t>Valor proposto por posto (D) = (B x C)</t>
  </si>
  <si>
    <t>Valor total do serviço (F) = (D x E)</t>
  </si>
  <si>
    <t>4. QUADRO DEMONSTRATIVO DO VALOR GLOBAL DA PROPOSTA</t>
  </si>
  <si>
    <t>Valor global da proposta</t>
  </si>
  <si>
    <r>
      <rPr>
        <b/>
        <sz val="10"/>
        <rFont val="Trebuchet MS"/>
        <family val="2"/>
      </rPr>
      <t xml:space="preserve">Prazo de execução: </t>
    </r>
    <r>
      <rPr>
        <sz val="10"/>
        <rFont val="Trebuchet MS"/>
        <family val="2"/>
      </rPr>
      <t>12 ( doze) meses, podendo ser prorrogado conforme edital</t>
    </r>
  </si>
  <si>
    <t>Planilha auxiliar para preenchimento pelo licitante (Preencher apenas células fundo amarelo - valores transportados para planilhas principais) ATENÇÃO: Não alterar fórmulas de cálculo</t>
  </si>
  <si>
    <t>Processo nº:</t>
  </si>
  <si>
    <t>Licitação nº</t>
  </si>
  <si>
    <t>Dia</t>
  </si>
  <si>
    <t>às</t>
  </si>
  <si>
    <t>09H30MIN</t>
  </si>
  <si>
    <t>Ano do Acordo, Convenção ou Dissídio Coletivo</t>
  </si>
  <si>
    <t>Nº de meses de execução contratual</t>
  </si>
  <si>
    <t>Salário Normativo por Sindicato</t>
  </si>
  <si>
    <t>Categoria D</t>
  </si>
  <si>
    <t>Módulo 2</t>
  </si>
  <si>
    <t>Submódulo 2.2</t>
  </si>
  <si>
    <t>FAP</t>
  </si>
  <si>
    <t>BENEFÍCIOS LEGAIS ACORDADOS (auxiliar para submódulo 2.3)</t>
  </si>
  <si>
    <t>VALE REFEIÇÃO</t>
  </si>
  <si>
    <t>Quantidade</t>
  </si>
  <si>
    <t>valor unitário</t>
  </si>
  <si>
    <t>custo empregado</t>
  </si>
  <si>
    <t>Valor Total Unitário</t>
  </si>
  <si>
    <t>AUXÍLIO FUNERAL</t>
  </si>
  <si>
    <t>Ocorrência</t>
  </si>
  <si>
    <t>SEGURO DE VIDA</t>
  </si>
  <si>
    <t>Valor Segurado</t>
  </si>
  <si>
    <t>Valor anual</t>
  </si>
  <si>
    <t>Valor Mensal</t>
  </si>
  <si>
    <t>ASSISTÊNCIA ODONTOLÓGICA</t>
  </si>
  <si>
    <t>Outros (especificar)</t>
  </si>
  <si>
    <t>Valor unitário</t>
  </si>
  <si>
    <t>CESTA BÁSICA</t>
  </si>
  <si>
    <t>VALE TRANSPORTE - (auxiliar para submódulo 2.3)</t>
  </si>
  <si>
    <t>bilhete/dia</t>
  </si>
  <si>
    <t>nº dias/mês</t>
  </si>
  <si>
    <t>custo total</t>
  </si>
  <si>
    <t>PROVISÃO PARA RESCISÃO (auxiliar para módulo 3)</t>
  </si>
  <si>
    <t>Item</t>
  </si>
  <si>
    <t>Descrição</t>
  </si>
  <si>
    <t>Dias de aviso prévio</t>
  </si>
  <si>
    <t>% de ocorrência</t>
  </si>
  <si>
    <t>%</t>
  </si>
  <si>
    <t>A</t>
  </si>
  <si>
    <t>Aviso Prévio Indenizado - Percentual de Ocorrência Anual - fixado em 100%</t>
  </si>
  <si>
    <t>B</t>
  </si>
  <si>
    <t>Incidência do FGTS sobre Aviso Prévio Indenizado</t>
  </si>
  <si>
    <t>8% * API</t>
  </si>
  <si>
    <t>C</t>
  </si>
  <si>
    <t xml:space="preserve">Aviso Prévio Trabalhado </t>
  </si>
  <si>
    <t>7/30/12</t>
  </si>
  <si>
    <t>D</t>
  </si>
  <si>
    <t>Multa do FGTS sobre Aviso Prévio - Conta Vinculada</t>
  </si>
  <si>
    <t>AUSÊNCIAS LEGAIS (auxiliar para módulo 4)</t>
  </si>
  <si>
    <t>SM 4.1</t>
  </si>
  <si>
    <t>Ausências Legais</t>
  </si>
  <si>
    <t>Número dias ausências por ano</t>
  </si>
  <si>
    <t>Férias</t>
  </si>
  <si>
    <t>Conta Vinculada</t>
  </si>
  <si>
    <t>1/11</t>
  </si>
  <si>
    <t>Número ausências /365,25 * % ocorrência</t>
  </si>
  <si>
    <t>Licença Paternidade</t>
  </si>
  <si>
    <t>Ausência por acidente de trabalho</t>
  </si>
  <si>
    <t>E</t>
  </si>
  <si>
    <t>Afastamento maternidade</t>
  </si>
  <si>
    <t>F</t>
  </si>
  <si>
    <t>Auxílio Doença</t>
  </si>
  <si>
    <t>G</t>
  </si>
  <si>
    <t>H</t>
  </si>
  <si>
    <t>UNIFORMES - (auxiliar para módulo 5)</t>
  </si>
  <si>
    <t>ITEM</t>
  </si>
  <si>
    <t>vida útil (em meses)</t>
  </si>
  <si>
    <t>Quantidades</t>
  </si>
  <si>
    <t>Custo mensal</t>
  </si>
  <si>
    <t>Terno social</t>
  </si>
  <si>
    <t>Cinto</t>
  </si>
  <si>
    <t>Camisa social manga curta</t>
  </si>
  <si>
    <t>Camisa social  manga longa</t>
  </si>
  <si>
    <t>Suéter</t>
  </si>
  <si>
    <t>Meia social</t>
  </si>
  <si>
    <t>Sapato social</t>
  </si>
  <si>
    <t>Crachá c/identificação da Empresa</t>
  </si>
  <si>
    <t>Custo total mensal:</t>
  </si>
  <si>
    <t>CUSTOS INDIRETOS, LUCROS E TRIBUTOS (Planilha auxiliar módulo 6)</t>
  </si>
  <si>
    <t>Tipo</t>
  </si>
  <si>
    <t>Custos Indiretos/ Despesas Administrativas</t>
  </si>
  <si>
    <t>Lucro</t>
  </si>
  <si>
    <t>Regime Tributário (Selecione)</t>
  </si>
  <si>
    <t xml:space="preserve">Informe o regime tributário: Clique na célula A162 e escolha. </t>
  </si>
  <si>
    <t>Lucro Presumido</t>
  </si>
  <si>
    <t>Tributos Federais</t>
  </si>
  <si>
    <t>PIS</t>
  </si>
  <si>
    <t>COFINS</t>
  </si>
  <si>
    <t xml:space="preserve">Tributos Municipais </t>
  </si>
  <si>
    <t>ISS</t>
  </si>
  <si>
    <t>CUSTOS VARIÁVEIS ESTIMADOS (Planilha auxiliar)</t>
  </si>
  <si>
    <t>Valor Unitário</t>
  </si>
  <si>
    <t>Pernoite</t>
  </si>
  <si>
    <t>Jantar</t>
  </si>
  <si>
    <t>PLANILHA DE CUSTO E FORMAÇÃO DE PREÇOS - Posto Motorista para DRF/Jundiaí</t>
  </si>
  <si>
    <t xml:space="preserve">Número do Processo: </t>
  </si>
  <si>
    <t xml:space="preserve">Número da Licitação: </t>
  </si>
  <si>
    <t>Dia:</t>
  </si>
  <si>
    <t>DISCRIMINAÇÃO DOS SERVIÇOS (DADOS REFERENTES À CONTRATAÇÃO)</t>
  </si>
  <si>
    <t xml:space="preserve">A </t>
  </si>
  <si>
    <t>Data de apresentação da proposta: (dia/mês/ano)</t>
  </si>
  <si>
    <t>Município:</t>
  </si>
  <si>
    <t xml:space="preserve">Ano do Acordo, Convenção ou Dissídio Coletivo: </t>
  </si>
  <si>
    <t>Número de meses de execução contratual:</t>
  </si>
  <si>
    <t>IDENTIFICAÇÃO DO SERVIÇO</t>
  </si>
  <si>
    <t>Tipo de serviço:</t>
  </si>
  <si>
    <t>Unidade de Medida</t>
  </si>
  <si>
    <t>Quantidade total a contratar (em função da unidade de medida)</t>
  </si>
  <si>
    <t>Motorista</t>
  </si>
  <si>
    <t>Posto</t>
  </si>
  <si>
    <t>1. MÓDULOS</t>
  </si>
  <si>
    <t xml:space="preserve">MÃO DE OBRA </t>
  </si>
  <si>
    <t>Mão de Obra vinculada à execução contratual</t>
  </si>
  <si>
    <t>DADOS PARA COMPOSIÇÃO DOS CUSTOS REFERENTE À MÃO DE OBRA</t>
  </si>
  <si>
    <t>Classificação Brasileira de Ocupação (CBO)</t>
  </si>
  <si>
    <t>7823-10</t>
  </si>
  <si>
    <t>Salário Normativo da Categoria Profissional:</t>
  </si>
  <si>
    <t>Categoria profissional (vinculada a execução contratual)</t>
  </si>
  <si>
    <t xml:space="preserve">Data base da categoria </t>
  </si>
  <si>
    <t xml:space="preserve">MÓDULO 01 – Composição da Remuneração </t>
  </si>
  <si>
    <t>01 - Composição da Remuneração</t>
  </si>
  <si>
    <t>Valor (R$)</t>
  </si>
  <si>
    <t>Salário Base</t>
  </si>
  <si>
    <t>Adicional de Periculosidade</t>
  </si>
  <si>
    <t>CLT art.s 193 e segs ;CF art. 7º XXIII</t>
  </si>
  <si>
    <t>Adicional de 30%</t>
  </si>
  <si>
    <t>Adicional de Insalubridade</t>
  </si>
  <si>
    <t>CLT art. 189 e segs - CF art. 7º XXIII</t>
  </si>
  <si>
    <t>Base de cálculo: Salário mínimo</t>
  </si>
  <si>
    <t>Mín. =10%  |  Méd. = 20%  |  Máx. = 40%</t>
  </si>
  <si>
    <t>Adcional Noturno</t>
  </si>
  <si>
    <t>Adicional de Hora Noturna Reduzida</t>
  </si>
  <si>
    <t>Total da Remuneração</t>
  </si>
  <si>
    <t>MÓDULO 02 – Encargos e benefícios anuais, mensais e diários</t>
  </si>
  <si>
    <t>Submódulo 2.1 - 13º. (décimo terceiro) Salário e Adicional de Férias</t>
  </si>
  <si>
    <t>13º.(décimo terceiro) Salário</t>
  </si>
  <si>
    <t>Adicional de férias</t>
  </si>
  <si>
    <t>Submódulo 2.2 - Encargos Previdenciários (GPS), Fundo de Garantia por Tempo de Serviço (FGTS) e outras contribuições</t>
  </si>
  <si>
    <t>Base de Cálculo : Remuneração + submódulo 2.1</t>
  </si>
  <si>
    <t>2.2 - Encargos Sociais, Previdenciários e FGTS</t>
  </si>
  <si>
    <t>INSS</t>
  </si>
  <si>
    <t>Salário Educação</t>
  </si>
  <si>
    <t>SAT (RAT AJUSTADO)</t>
  </si>
  <si>
    <t>SESC ou SESI</t>
  </si>
  <si>
    <t>SENAI - SENAC</t>
  </si>
  <si>
    <t>SEBRAE</t>
  </si>
  <si>
    <t>INCRA</t>
  </si>
  <si>
    <t>FGTS</t>
  </si>
  <si>
    <t>Total de Encargos Sociais, Previdenciários e FGTS</t>
  </si>
  <si>
    <t>Submódulo 2.3 - Benefícios Mensais e Diários</t>
  </si>
  <si>
    <t>2.3 - Benefícios Mensais e Diários</t>
  </si>
  <si>
    <t>Vale Refeição</t>
  </si>
  <si>
    <t>Auxílio Morte/Funeral</t>
  </si>
  <si>
    <t>Vale Transporte</t>
  </si>
  <si>
    <t>Seguro de Vida</t>
  </si>
  <si>
    <t>Assistência Odontológica</t>
  </si>
  <si>
    <t>Outros Especificar</t>
  </si>
  <si>
    <t>Total de Benefícios Mensais e Diários</t>
  </si>
  <si>
    <t>QUADRO RESUMO – MODULO 2 – Encargos sociais e Benefícios anuais, mensais e diários</t>
  </si>
  <si>
    <t>2 - Encargos e Benefícios anuais, mensais e diários</t>
  </si>
  <si>
    <t>2.1 -</t>
  </si>
  <si>
    <t xml:space="preserve"> 13º (décimo terceiro) Salário e Adicionais de Férias</t>
  </si>
  <si>
    <t>2.2</t>
  </si>
  <si>
    <t xml:space="preserve"> GPS, FGTS e outras contribuições</t>
  </si>
  <si>
    <t>2.3</t>
  </si>
  <si>
    <t xml:space="preserve"> Benefícios Mensais e Diários</t>
  </si>
  <si>
    <t>Total</t>
  </si>
  <si>
    <t>MÓDULO 03 – Provisão para Rescisão</t>
  </si>
  <si>
    <t>3 – Provisão para Rescisão</t>
  </si>
  <si>
    <t xml:space="preserve">Aviso Prévio Indenizado </t>
  </si>
  <si>
    <t>Aviso Prévio Trabalhado - Percentual de funcionários dispensados ao fim do contrato: 100%</t>
  </si>
  <si>
    <t>Incidência dos encargos do submódulo 2.2. sobre o Aviso Prévio trabalhado</t>
  </si>
  <si>
    <t>Multa FGTS - Conta Vinculada</t>
  </si>
  <si>
    <t>MÓDULO 04 – Custo de Reposição do Profissional Ausente</t>
  </si>
  <si>
    <t>Nota 1:  Os itens que constam do módulo 4 se referem ao cuto dos dias trabalhados pelo repositor/substituto quando o empregado alocado na prestação do serviço estiver ausente, conforme as previsões estabelecidas na legislação.</t>
  </si>
  <si>
    <t>Nota 2: Base de cálculo para o custo de reposição do profissional ausente (substituto): Módulo 1 + Módulo 2 menos (VT + VR) + Férias + Módulo 3. Exceto o subsituto na cobertura de férias, ausência por doença e afastamento maternidade, sendo que neste último a remuneração e o 13º podem ser compensados pelo INSS, todos com base de cálculo própria, coforme consta nesses itens de custo.</t>
  </si>
  <si>
    <t>Módulo 1</t>
  </si>
  <si>
    <t>Módulo 2 - (VT + VR) + Férias</t>
  </si>
  <si>
    <t>Módulo 3</t>
  </si>
  <si>
    <t>Base de Cálculo</t>
  </si>
  <si>
    <t>Submódulo 4.1 - Substituto nas ausências legais</t>
  </si>
  <si>
    <t>Substituto na cobertura de férias</t>
  </si>
  <si>
    <t xml:space="preserve">Substituto na cobertura de ausências legais </t>
  </si>
  <si>
    <t>Substituto na cobertura de licença paternidade</t>
  </si>
  <si>
    <t>Substituto na cobertura de ausências por acidente de trabalho</t>
  </si>
  <si>
    <t>Substituto na cobertura de afastamento maternidade</t>
  </si>
  <si>
    <t>Substituto na cobertura de auxílio doença</t>
  </si>
  <si>
    <t>Submódulo 4.2 - Substituto na Intrajornada</t>
  </si>
  <si>
    <t>4.2 - Substituto na Intrajornada</t>
  </si>
  <si>
    <t>Substituto na cobertura de intervalo para repouso ou alimentação</t>
  </si>
  <si>
    <t>QUADRO - Resumo do Módulo 4 - Custo de Reposição do Profissional Ausente</t>
  </si>
  <si>
    <t>4 - Custo de Reposição do Profissional Ausente</t>
  </si>
  <si>
    <t>4.1</t>
  </si>
  <si>
    <t>Substituto nas ausências legais</t>
  </si>
  <si>
    <t>4.2</t>
  </si>
  <si>
    <t>Substituto na Intrajornada</t>
  </si>
  <si>
    <t>MÓDULO 5 - Insumos Diversos</t>
  </si>
  <si>
    <t>5 - Insumos Diversos</t>
  </si>
  <si>
    <t>Uniformes</t>
  </si>
  <si>
    <t>Custo Direto: Somatório dos Módultos 1+2+3+4+5</t>
  </si>
  <si>
    <t>MÓDULO 06 – Custos Indiretos, Lucros e Tributos</t>
  </si>
  <si>
    <t>6 - Custos Indiretos, Tributos e Lucro</t>
  </si>
  <si>
    <t xml:space="preserve">Custos Indiretos </t>
  </si>
  <si>
    <t xml:space="preserve">Tributos </t>
  </si>
  <si>
    <t>Alíquota</t>
  </si>
  <si>
    <t xml:space="preserve">Tributos Federais </t>
  </si>
  <si>
    <t>PIS:</t>
  </si>
  <si>
    <t>COFINS:</t>
  </si>
  <si>
    <t>ISSQN:</t>
  </si>
  <si>
    <t xml:space="preserve">Total </t>
  </si>
  <si>
    <t xml:space="preserve"> 2. QUADRO - RESUMO DO CUSTO POR EMPREGADO</t>
  </si>
  <si>
    <t>Mão de obra vinculada à execução contratual (valor por empregado)</t>
  </si>
  <si>
    <t>MÓDULO 02 – Encargos e Benefícios Anuais, Mensais e Diários</t>
  </si>
  <si>
    <t>MÓDULO 05 - Insumos Diversos</t>
  </si>
  <si>
    <t>Subtotal (A+B+C+D+E)</t>
  </si>
  <si>
    <t>MÓDULO 06 – Custos Indiretos, Tributos e Lucro</t>
  </si>
  <si>
    <t>Valor total por Empregado</t>
  </si>
  <si>
    <r>
      <t>CUSTOS VARIÁVEIS ESTIMADOS (</t>
    </r>
    <r>
      <rPr>
        <b/>
        <u/>
        <sz val="10"/>
        <rFont val="Trebuchet MS"/>
        <family val="2"/>
      </rPr>
      <t>PAGOS SOMENTE SE EFETIVAMENTE UTILIZADOS</t>
    </r>
    <r>
      <rPr>
        <b/>
        <sz val="10"/>
        <rFont val="Trebuchet MS"/>
        <family val="2"/>
      </rPr>
      <t>)</t>
    </r>
  </si>
  <si>
    <t>CÁLCULO DA HORA EXTRA - 50%</t>
  </si>
  <si>
    <t>Salário por hora</t>
  </si>
  <si>
    <t>Salário por hora extra com adicional de 50%</t>
  </si>
  <si>
    <t>Descanso Semanal Remunerado s/ hora extra</t>
  </si>
  <si>
    <t>Número médio de dias úteis no mês</t>
  </si>
  <si>
    <t>Nº médio de domingos e feriados no mês</t>
  </si>
  <si>
    <t>Encargos Sociais</t>
  </si>
  <si>
    <t>Custos Indiretos</t>
  </si>
  <si>
    <t>Valor da hora extra - 50%</t>
  </si>
  <si>
    <t>CÁLCULO DA HORA EXTRA - 100%</t>
  </si>
  <si>
    <t>Salário por hora extra com adicional de 100%</t>
  </si>
  <si>
    <t>Nº  médio de domingos e feriados no mês</t>
  </si>
  <si>
    <t>Despesas Administrativas</t>
  </si>
  <si>
    <t>Tributos (cálculo "por dentro")</t>
  </si>
  <si>
    <t>Valor da hora extra – 100%</t>
  </si>
  <si>
    <t>CÁLCULO DO ADICIONAL DA HORA NOTURNA (ADICIONAL DE 20% + REDUÇÃO DE HORA)</t>
  </si>
  <si>
    <t>Valor do adicional noturno</t>
  </si>
  <si>
    <t>Fator de correção da hora noturna (reduzida)</t>
  </si>
  <si>
    <t>Descanso Semanal Remunerado s/ adicional noturno</t>
  </si>
  <si>
    <t>Valor do adicional da hora noturna (adicional + redução de hora)</t>
  </si>
  <si>
    <t xml:space="preserve"> PERNOITE</t>
  </si>
  <si>
    <t>Valor do pernoite</t>
  </si>
  <si>
    <t>JANTAR</t>
  </si>
  <si>
    <t>Valor do jantar</t>
  </si>
  <si>
    <r>
      <t>QUADRO RESUMO – CUSTOS VARIÁVEIS ESTIMADOS POR MÊS (</t>
    </r>
    <r>
      <rPr>
        <b/>
        <u/>
        <sz val="10"/>
        <rFont val="Trebuchet MS"/>
        <family val="2"/>
      </rPr>
      <t>PAGOS SOMENTE SE EFETIVAMENTE UTILIZADOS</t>
    </r>
    <r>
      <rPr>
        <b/>
        <sz val="10"/>
        <rFont val="Trebuchet MS"/>
        <family val="2"/>
      </rPr>
      <t>)</t>
    </r>
  </si>
  <si>
    <t>Discriminação</t>
  </si>
  <si>
    <t>Quantidades estimadas                          (manter fixas)</t>
  </si>
  <si>
    <t>Valor total</t>
  </si>
  <si>
    <t>Hora extra 50%</t>
  </si>
  <si>
    <t>Hora extra 100%</t>
  </si>
  <si>
    <t>Adicional noturno 20%+ Redução de Hora</t>
  </si>
  <si>
    <t>Valor dos Custos Variáveis Estimados (mensal)</t>
  </si>
  <si>
    <t>QUADRO DEMONSTRATIVO DO VALOR GLOBAL DA PROPOSTA</t>
  </si>
  <si>
    <t>Valor mensal fixo para um empregado</t>
  </si>
  <si>
    <t>Valor mensal dos Custos Variáveis Estimados</t>
  </si>
  <si>
    <t>Valor Total mensal (fixo + variáveis) para um empregado</t>
  </si>
  <si>
    <t>Número de meses de execução contratual</t>
  </si>
  <si>
    <r>
      <t xml:space="preserve">VALOR GLOBAL DA PROPOSTA </t>
    </r>
    <r>
      <rPr>
        <b/>
        <i/>
        <sz val="9"/>
        <rFont val="Trebuchet MS"/>
        <family val="2"/>
      </rPr>
      <t>(valor TOTAL mensal  x  número de meses de execução contratual)</t>
    </r>
  </si>
  <si>
    <t>PLANILHA DE CUSTO E FORMAÇÃO DE PREÇOS - Posto Motorista para DRF/Sorocaba</t>
  </si>
  <si>
    <t>Cesta Básica</t>
  </si>
  <si>
    <t>Outros (Especificar)</t>
  </si>
  <si>
    <t>Módulo 2 - (VT + Vale lanche) + Férias</t>
  </si>
  <si>
    <t>4.2 - Substituto na Intrajornda</t>
  </si>
  <si>
    <r>
      <rPr>
        <b/>
        <sz val="10"/>
        <rFont val="Arial"/>
        <family val="2"/>
        <charset val="1"/>
      </rPr>
      <t>CUSTOS VARIÁVEIS ESTIMADOS (</t>
    </r>
    <r>
      <rPr>
        <b/>
        <u/>
        <sz val="10"/>
        <rFont val="Arial"/>
        <family val="2"/>
        <charset val="1"/>
      </rPr>
      <t>PAGOS SOMENTE SE EFETIVAMENTE UTILIZADOS</t>
    </r>
    <r>
      <rPr>
        <b/>
        <sz val="10"/>
        <rFont val="Arial"/>
        <family val="2"/>
        <charset val="1"/>
      </rPr>
      <t>)</t>
    </r>
  </si>
  <si>
    <t>CÁLCULO DA HORA EXTRA - 70%</t>
  </si>
  <si>
    <t>Encargos Sociais, 13º, férias e 1/3 de férias</t>
  </si>
  <si>
    <t>CÁLCULO DO ADICIONAL DA HORA NOTURNA (ADICIONAL DE 25% + REDUÇÃO DE HORA)</t>
  </si>
  <si>
    <r>
      <rPr>
        <b/>
        <sz val="10"/>
        <rFont val="Arial"/>
        <family val="2"/>
        <charset val="1"/>
      </rPr>
      <t>QUADRO RESUMO – CUSTOS VARIÁVEIS ESTIMADOS POR MÊS (</t>
    </r>
    <r>
      <rPr>
        <b/>
        <u/>
        <sz val="10"/>
        <rFont val="Arial"/>
        <family val="2"/>
        <charset val="1"/>
      </rPr>
      <t>PAGOS SOMENTE SE EFETIVAMENTE UTILIZADOS</t>
    </r>
    <r>
      <rPr>
        <b/>
        <sz val="10"/>
        <rFont val="Arial"/>
        <family val="2"/>
        <charset val="1"/>
      </rPr>
      <t>)</t>
    </r>
  </si>
  <si>
    <t>Adicional noturno 25%+ Redução de Hora</t>
  </si>
  <si>
    <r>
      <rPr>
        <b/>
        <sz val="9"/>
        <rFont val="Arial"/>
        <family val="2"/>
        <charset val="1"/>
      </rPr>
      <t xml:space="preserve">VALOR GLOBAL DA PROPOSTA </t>
    </r>
    <r>
      <rPr>
        <b/>
        <i/>
        <sz val="9"/>
        <rFont val="Arial"/>
        <family val="2"/>
        <charset val="1"/>
      </rPr>
      <t>(valor TOTAL mensal  x  número de meses de execução contratual)</t>
    </r>
  </si>
  <si>
    <t>PLANILHA DE CUSTO E FORMAÇÃO DE PREÇOS - Posto Motorista para DRF/Piracicaba</t>
  </si>
  <si>
    <t>Nota 2: Base de cálculo para o custo de reposição do profissional ausente (substituto): Módulo 1 + Módulo 2 (menos VT) + Férias + Módulo 3. Exceto o subsituto na cobertura de férias, ausência por doença e afastamento maternidade, sendo que neste último a remuneração e o 13º podem ser compensados pelo INSS, todos com base de cálculo própria, coforme consta nesses itens de custo.</t>
  </si>
  <si>
    <t>Módulo 2 - (VR +VT) + Férias</t>
  </si>
  <si>
    <t>PLANILHA DE CUSTO E FORMAÇÃO DE PREÇOS - Posto Motorista para DRF/Limeira</t>
  </si>
  <si>
    <t>Outros - Especificar</t>
  </si>
  <si>
    <t>Nota 2: Base de cálculo para o custo de reposição do profissional ausente (substituto): Módulo 1 + Módulo 2 menos VT + Férias + Módulo 3. Exceto o subsituto na cobertura de férias, ausência por doença e afastamento maternidade, sendo que neste último a remuneração e o 13º podem ser compensados pelo INSS, todos com base de cálculo própria, coforme consta nesses itens de custo.</t>
  </si>
  <si>
    <t>Módulo 2 - (VR + VT) + Férias</t>
  </si>
  <si>
    <t>CÁLCULO DO ADICIONAL DA HORA NOTURNA (ADICIONAL DE 50% + REDUÇÃO DE HORA)</t>
  </si>
  <si>
    <r>
      <rPr>
        <b/>
        <sz val="10"/>
        <color rgb="FF000000"/>
        <rFont val="Trebuchet MS"/>
        <family val="2"/>
      </rPr>
      <t>Valor global</t>
    </r>
    <r>
      <rPr>
        <sz val="10"/>
        <color rgb="FF000000"/>
        <rFont val="Trebuchet MS"/>
        <family val="2"/>
      </rPr>
      <t>:</t>
    </r>
  </si>
  <si>
    <t>Validade da proposta:</t>
  </si>
  <si>
    <t>Calça Social</t>
  </si>
  <si>
    <t>Empresa:</t>
  </si>
  <si>
    <t>CNPJ:</t>
  </si>
  <si>
    <t>E-mail:</t>
  </si>
  <si>
    <t>Endereço:</t>
  </si>
  <si>
    <t>Local e data</t>
  </si>
  <si>
    <t>NoneNomeNome</t>
  </si>
  <si>
    <t>Cargo</t>
  </si>
  <si>
    <t>PROPOSTA - PREGÃO DRF/JUN Nº XX/2023</t>
  </si>
  <si>
    <t>MUNICÍPIOS BENEFICIADOS</t>
  </si>
  <si>
    <t>RAT</t>
  </si>
  <si>
    <t xml:space="preserve">Valor Total do Grupo </t>
  </si>
  <si>
    <t>13032713352/2023-06</t>
  </si>
  <si>
    <t xml:space="preserve">TOTAL PARA O GRUPO 1 </t>
  </si>
  <si>
    <t>3. QUADRO RESUMO DO VALOR PARA REGISTRO NO COMPRASNET VALOR DO GRUPO PARA DOZE MESES  (EM AMARELO PARA REGISTRO NO SISTEMA ELETRÕNICO)</t>
  </si>
  <si>
    <t>Item 5</t>
  </si>
  <si>
    <t>Item 6</t>
  </si>
  <si>
    <t>Item 7</t>
  </si>
  <si>
    <t xml:space="preserve">Item 8 </t>
  </si>
  <si>
    <t xml:space="preserve">Item 5 - Ribeirão Preto  </t>
  </si>
  <si>
    <t>Item 6 - Araraquara</t>
  </si>
  <si>
    <t>Item 7  - Franca</t>
  </si>
  <si>
    <t xml:space="preserve">Item 8 - São José do Rio Preto </t>
  </si>
  <si>
    <t>Ribeirão Preto</t>
  </si>
  <si>
    <t>Araraquara</t>
  </si>
  <si>
    <t xml:space="preserve">Franca </t>
  </si>
  <si>
    <t>São José do Rio Preto</t>
  </si>
  <si>
    <t xml:space="preserve">Sindicato dos Condutores de Veiculos Rodoviários e Trabalhadores nas Empresas de Transporte Urbano, Passageiros, Fretamento, Cargas Secas e Molhadas, Gincheiros, Guindasteiro , Operador de Máquinas, Tratoristas de Usina de Açucar , Destilarias de Alcool, Fazendas, Empilhadeiras,  Indústria e Comércio, Intermunicipal , Interestadual de Ribeirão Preto e Região  e SINDETRANS  Sindicato das Empresas de Transp de Cargas de Ribeirão Preto e Região </t>
  </si>
  <si>
    <t xml:space="preserve">CESTA BÁSICA  </t>
  </si>
  <si>
    <t xml:space="preserve">Iitem 5 - Ribeirão Preto </t>
  </si>
  <si>
    <t xml:space="preserve">custo empregado </t>
  </si>
  <si>
    <t xml:space="preserve">ASSISTÊNCIA  ODONTOLÓGICA </t>
  </si>
  <si>
    <t>Itens 5 a 8</t>
  </si>
  <si>
    <t xml:space="preserve">VALE TRANSPORTE - Ribeirão Preto </t>
  </si>
  <si>
    <t xml:space="preserve">Ribeirão Preto </t>
  </si>
  <si>
    <t>11 almoços e 2 jantares</t>
  </si>
  <si>
    <t>ALMOÇO OU JANTAR</t>
  </si>
  <si>
    <t xml:space="preserve">Valor do almoço ou jantar </t>
  </si>
  <si>
    <t xml:space="preserve"> Itens 9 a 13</t>
  </si>
  <si>
    <t xml:space="preserve">Almoço ou Jantar </t>
  </si>
  <si>
    <t>Quantidade de postos (E) x número de 12  meses</t>
  </si>
  <si>
    <t xml:space="preserve">Motorista DRF/Ribeirão Preto </t>
  </si>
  <si>
    <t>quantidade meses x número de postos</t>
  </si>
  <si>
    <t>Valor mensal do posto a  ser inserido no comprasnet</t>
  </si>
  <si>
    <t xml:space="preserve">Valor total do serviço por item </t>
  </si>
  <si>
    <t>Motorista DRF/Araraquara</t>
  </si>
  <si>
    <t xml:space="preserve">Sindicato dos Trabalhadores em Transportes Rodoviários, Urbanos e da  Indústria de  Cana de Açúcar de Araraquara e Região  e Cana Brasil Transporte LTDA e  J C Alves Transporte Ltda </t>
  </si>
  <si>
    <t>Categoria E</t>
  </si>
  <si>
    <t xml:space="preserve">AUXÍLIO FUNERAL </t>
  </si>
  <si>
    <t>VALE TRANSPORTE – Araraquara</t>
  </si>
  <si>
    <t>Valor do almoço ou jantar</t>
  </si>
  <si>
    <t xml:space="preserve"> PERNOITE e ALIMENTAÇÃO</t>
  </si>
  <si>
    <t xml:space="preserve">Auxílo Funeral </t>
  </si>
  <si>
    <t xml:space="preserve">Cesta Básica </t>
  </si>
  <si>
    <t xml:space="preserve">Sindicato dos Condutores de Veiculos Rodoviários de Franca e  Sindicato das Empresas de Transp de Cargas de Ribeirão Preto e Região </t>
  </si>
  <si>
    <t>Item 7 - Franca</t>
  </si>
  <si>
    <t>VALE TRANSPORTE – Franca</t>
  </si>
  <si>
    <t>Franca</t>
  </si>
  <si>
    <t>Auxílio Funeral</t>
  </si>
  <si>
    <t xml:space="preserve">11 almoços e 02 jantares </t>
  </si>
  <si>
    <t xml:space="preserve">Sndicato dos Condutores de Veículos Rodoviários e Anexos de São José do Rio Preto e Sindicato das Empresas de Transporte de Cargas de São José do Rio Preto e Região </t>
  </si>
  <si>
    <t xml:space="preserve">Categoria E </t>
  </si>
  <si>
    <t>VALE TRANSPORTE – São José do Rio Preto</t>
  </si>
  <si>
    <t xml:space="preserve">São José do Rio Preto </t>
  </si>
  <si>
    <t xml:space="preserve">Auxílio Funeral </t>
  </si>
  <si>
    <t>SãoJosé do Rio Preto</t>
  </si>
  <si>
    <t>Almoço ou Jantar</t>
  </si>
  <si>
    <t>11almoços e 02 jantares</t>
  </si>
  <si>
    <t>11 almoços e 02 jantares</t>
  </si>
  <si>
    <t xml:space="preserve">Motorista DRF Franca </t>
  </si>
  <si>
    <t xml:space="preserve">Motorista DRF São José do Rio Preto </t>
  </si>
  <si>
    <t xml:space="preserve">Número de postos </t>
  </si>
  <si>
    <t>número de postos</t>
  </si>
  <si>
    <t xml:space="preserve">12/2023 ANEXO  V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</si>
</sst>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9">
    <numFmt numFmtId="44" formatCode="_-&quot;R$&quot;\ * #,##0.00_-;\-&quot;R$&quot;\ * #,##0.00_-;_-&quot;R$&quot;\ * &quot;-&quot;??_-;_-@_-"/>
    <numFmt numFmtId="164" formatCode="[$-416]d/m/yyyy"/>
    <numFmt numFmtId="165" formatCode="[$-416]mmm/yy"/>
    <numFmt numFmtId="166" formatCode="&quot;R$ &quot;#,##0.00;[Red]&quot;-R$ &quot;#,##0.00"/>
    <numFmt numFmtId="167" formatCode="&quot;R$ &quot;#,##0.00"/>
    <numFmt numFmtId="168" formatCode="&quot; R$ &quot;#,##0.00\ ;&quot; R$ (&quot;#,##0.00\);&quot; R$ -&quot;#\ ;@\ "/>
    <numFmt numFmtId="169" formatCode="#,##0.000"/>
    <numFmt numFmtId="170" formatCode="&quot;R$ &quot;#,##0.00\ ;&quot;(R$ &quot;#,##0.00\)"/>
    <numFmt numFmtId="171" formatCode="[$-416]#,##0_);\(#,##0\)"/>
    <numFmt numFmtId="172" formatCode="[$-416]hh:mm"/>
    <numFmt numFmtId="173" formatCode="mmmm/yyyy"/>
    <numFmt numFmtId="174" formatCode="[$R$-416]\ #,##0.00;[Red]\-[$R$-416]\ #,##0.00"/>
    <numFmt numFmtId="175" formatCode="[$R$-416]#,##0.00;[Red]\-[$R$-416]#,##0.00"/>
    <numFmt numFmtId="176" formatCode="&quot;R$ &quot;#,##0.00;[Red]&quot;R$ &quot;#,##0.00"/>
    <numFmt numFmtId="177" formatCode="[$R$-416]\ #,##0.00;\-[$R$-416]\ #,##0.00"/>
    <numFmt numFmtId="178" formatCode="0.0000"/>
    <numFmt numFmtId="179" formatCode="&quot;R$&quot;\ #,##0.00"/>
    <numFmt numFmtId="180" formatCode="0.000%"/>
    <numFmt numFmtId="181" formatCode="0.000"/>
  </numFmts>
  <fonts count="46" x14ac:knownFonts="1">
    <font>
      <sz val="10"/>
      <name val="Arial"/>
      <family val="2"/>
      <charset val="1"/>
    </font>
    <font>
      <b/>
      <sz val="18"/>
      <color rgb="FF003366"/>
      <name val="Cambria"/>
      <family val="2"/>
      <charset val="1"/>
    </font>
    <font>
      <b/>
      <sz val="18"/>
      <color rgb="FF333399"/>
      <name val="Cambria"/>
      <family val="2"/>
      <charset val="1"/>
    </font>
    <font>
      <sz val="11"/>
      <name val="Arial"/>
      <family val="2"/>
      <charset val="1"/>
    </font>
    <font>
      <b/>
      <sz val="11"/>
      <name val="Arial"/>
      <family val="2"/>
      <charset val="1"/>
    </font>
    <font>
      <b/>
      <sz val="10"/>
      <name val="Arial"/>
      <family val="2"/>
      <charset val="1"/>
    </font>
    <font>
      <sz val="9"/>
      <name val="Arial"/>
      <family val="2"/>
      <charset val="1"/>
    </font>
    <font>
      <b/>
      <sz val="9"/>
      <name val="Arial"/>
      <family val="2"/>
      <charset val="1"/>
    </font>
    <font>
      <sz val="9"/>
      <color rgb="FF000000"/>
      <name val="Arial"/>
      <family val="2"/>
      <charset val="1"/>
    </font>
    <font>
      <b/>
      <i/>
      <sz val="9"/>
      <name val="Arial"/>
      <family val="2"/>
      <charset val="1"/>
    </font>
    <font>
      <i/>
      <sz val="9"/>
      <name val="Arial"/>
      <family val="2"/>
      <charset val="1"/>
    </font>
    <font>
      <b/>
      <i/>
      <sz val="11"/>
      <name val="Arial"/>
      <family val="2"/>
      <charset val="1"/>
    </font>
    <font>
      <b/>
      <u/>
      <sz val="10"/>
      <name val="Arial"/>
      <family val="2"/>
      <charset val="1"/>
    </font>
    <font>
      <b/>
      <u/>
      <sz val="13"/>
      <name val="Arial"/>
      <family val="2"/>
      <charset val="1"/>
    </font>
    <font>
      <sz val="10"/>
      <name val="Arial"/>
      <family val="2"/>
      <charset val="1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9"/>
      <name val="Arial"/>
      <family val="2"/>
    </font>
    <font>
      <b/>
      <sz val="10"/>
      <name val="Trebuchet MS"/>
      <family val="2"/>
    </font>
    <font>
      <sz val="10"/>
      <name val="Trebuchet MS"/>
      <family val="2"/>
    </font>
    <font>
      <sz val="10"/>
      <color rgb="FF000000"/>
      <name val="Trebuchet MS"/>
      <family val="2"/>
    </font>
    <font>
      <b/>
      <sz val="10"/>
      <color rgb="FF000000"/>
      <name val="Trebuchet MS"/>
      <family val="2"/>
    </font>
    <font>
      <b/>
      <u/>
      <sz val="10"/>
      <color rgb="FF000000"/>
      <name val="Trebuchet MS"/>
      <family val="2"/>
    </font>
    <font>
      <b/>
      <sz val="10"/>
      <color rgb="FFFF0000"/>
      <name val="Trebuchet MS"/>
      <family val="2"/>
    </font>
    <font>
      <sz val="10"/>
      <color rgb="FFFF0000"/>
      <name val="Trebuchet MS"/>
      <family val="2"/>
    </font>
    <font>
      <sz val="11"/>
      <name val="Trebuchet MS"/>
      <family val="2"/>
    </font>
    <font>
      <sz val="16"/>
      <color rgb="FFFF0000"/>
      <name val="Trebuchet MS"/>
      <family val="2"/>
    </font>
    <font>
      <b/>
      <sz val="11"/>
      <name val="Trebuchet MS"/>
      <family val="2"/>
    </font>
    <font>
      <b/>
      <u/>
      <sz val="11"/>
      <name val="Trebuchet MS"/>
      <family val="2"/>
    </font>
    <font>
      <b/>
      <sz val="14"/>
      <name val="Trebuchet MS"/>
      <family val="2"/>
    </font>
    <font>
      <b/>
      <u/>
      <sz val="12"/>
      <name val="Trebuchet MS"/>
      <family val="2"/>
    </font>
    <font>
      <u/>
      <sz val="11"/>
      <name val="Trebuchet MS"/>
      <family val="2"/>
    </font>
    <font>
      <b/>
      <sz val="15"/>
      <color rgb="FFC9211E"/>
      <name val="Trebuchet MS"/>
      <family val="2"/>
    </font>
    <font>
      <b/>
      <sz val="13"/>
      <name val="Trebuchet MS"/>
      <family val="2"/>
    </font>
    <font>
      <b/>
      <sz val="9"/>
      <name val="Trebuchet MS"/>
      <family val="2"/>
    </font>
    <font>
      <sz val="9"/>
      <name val="Trebuchet MS"/>
      <family val="2"/>
    </font>
    <font>
      <sz val="9"/>
      <color rgb="FF000000"/>
      <name val="Trebuchet MS"/>
      <family val="2"/>
    </font>
    <font>
      <b/>
      <i/>
      <sz val="9"/>
      <name val="Trebuchet MS"/>
      <family val="2"/>
    </font>
    <font>
      <i/>
      <sz val="9"/>
      <name val="Trebuchet MS"/>
      <family val="2"/>
    </font>
    <font>
      <b/>
      <i/>
      <sz val="11"/>
      <name val="Trebuchet MS"/>
      <family val="2"/>
    </font>
    <font>
      <b/>
      <u/>
      <sz val="10"/>
      <name val="Trebuchet MS"/>
      <family val="2"/>
    </font>
    <font>
      <b/>
      <u/>
      <sz val="13"/>
      <name val="Trebuchet MS"/>
      <family val="2"/>
    </font>
    <font>
      <b/>
      <i/>
      <sz val="10"/>
      <name val="Trebuchet MS"/>
      <family val="2"/>
    </font>
    <font>
      <b/>
      <sz val="16"/>
      <name val="Trebuchet MS"/>
      <family val="2"/>
    </font>
    <font>
      <b/>
      <sz val="12"/>
      <name val="Trebuchet MS"/>
      <family val="2"/>
    </font>
    <font>
      <sz val="12"/>
      <name val="Trebuchet MS"/>
      <family val="2"/>
    </font>
  </fonts>
  <fills count="23">
    <fill>
      <patternFill patternType="none"/>
    </fill>
    <fill>
      <patternFill patternType="gray125"/>
    </fill>
    <fill>
      <patternFill patternType="solid">
        <fgColor rgb="FFCCCCCC"/>
        <bgColor rgb="FFC0C0C0"/>
      </patternFill>
    </fill>
    <fill>
      <patternFill patternType="solid">
        <fgColor rgb="FF9DC3E6"/>
        <bgColor rgb="FFBFBFBF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CC"/>
      </patternFill>
    </fill>
    <fill>
      <patternFill patternType="solid">
        <fgColor rgb="FFBFBFBF"/>
        <bgColor rgb="FFC0C0C0"/>
      </patternFill>
    </fill>
    <fill>
      <patternFill patternType="solid">
        <fgColor rgb="FFCCFFFF"/>
        <bgColor rgb="FFCCFFFF"/>
      </patternFill>
    </fill>
    <fill>
      <patternFill patternType="solid">
        <fgColor rgb="FFED7D31"/>
        <bgColor rgb="FFFF8080"/>
      </patternFill>
    </fill>
    <fill>
      <patternFill patternType="solid">
        <fgColor rgb="FFC0C0C0"/>
        <bgColor rgb="FFBFBFBF"/>
      </patternFill>
    </fill>
    <fill>
      <patternFill patternType="solid">
        <fgColor theme="0"/>
        <bgColor rgb="FFBFBFBF"/>
      </patternFill>
    </fill>
    <fill>
      <patternFill patternType="solid">
        <fgColor theme="0"/>
        <bgColor rgb="FFFF808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rgb="FFFFFFCC"/>
      </patternFill>
    </fill>
    <fill>
      <patternFill patternType="solid">
        <fgColor theme="0"/>
        <bgColor rgb="FFCCFFFF"/>
      </patternFill>
    </fill>
    <fill>
      <patternFill patternType="solid">
        <fgColor rgb="FFFFFF00"/>
        <bgColor rgb="FFFF8080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rgb="FFC0C0C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rgb="FFFFFF00"/>
      </patternFill>
    </fill>
  </fills>
  <borders count="7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rgb="FF004586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rgb="FF004586"/>
      </bottom>
      <diagonal/>
    </border>
    <border>
      <left style="thin">
        <color auto="1"/>
      </left>
      <right/>
      <top style="thin">
        <color rgb="FF004586"/>
      </top>
      <bottom style="thin">
        <color rgb="FF004586"/>
      </bottom>
      <diagonal/>
    </border>
    <border>
      <left/>
      <right/>
      <top style="thin">
        <color rgb="FF004586"/>
      </top>
      <bottom style="thin">
        <color rgb="FF004586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rgb="FF004586"/>
      </bottom>
      <diagonal/>
    </border>
    <border>
      <left style="double">
        <color rgb="FF004586"/>
      </left>
      <right style="thin">
        <color auto="1"/>
      </right>
      <top/>
      <bottom style="thin">
        <color rgb="FF004586"/>
      </bottom>
      <diagonal/>
    </border>
    <border>
      <left style="double">
        <color rgb="FF004586"/>
      </left>
      <right style="thin">
        <color auto="1"/>
      </right>
      <top style="thin">
        <color rgb="FF004586"/>
      </top>
      <bottom style="thin">
        <color rgb="FF004586"/>
      </bottom>
      <diagonal/>
    </border>
    <border>
      <left style="thin">
        <color auto="1"/>
      </left>
      <right/>
      <top style="thin">
        <color rgb="FF004586"/>
      </top>
      <bottom style="thin">
        <color auto="1"/>
      </bottom>
      <diagonal/>
    </border>
    <border>
      <left/>
      <right/>
      <top style="thin">
        <color rgb="FF004586"/>
      </top>
      <bottom style="thin">
        <color auto="1"/>
      </bottom>
      <diagonal/>
    </border>
    <border>
      <left style="double">
        <color rgb="FF004586"/>
      </left>
      <right style="thin">
        <color auto="1"/>
      </right>
      <top style="thin">
        <color rgb="FF004586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rgb="FF004586"/>
      </bottom>
      <diagonal/>
    </border>
    <border>
      <left/>
      <right/>
      <top/>
      <bottom style="thin">
        <color rgb="FF004586"/>
      </bottom>
      <diagonal/>
    </border>
    <border>
      <left/>
      <right/>
      <top style="thin">
        <color rgb="FF004586"/>
      </top>
      <bottom/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rgb="FF004586"/>
      </bottom>
      <diagonal/>
    </border>
    <border>
      <left style="double">
        <color auto="1"/>
      </left>
      <right style="thin">
        <color auto="1"/>
      </right>
      <top style="thin">
        <color rgb="FF004586"/>
      </top>
      <bottom style="thin">
        <color rgb="FF004586"/>
      </bottom>
      <diagonal/>
    </border>
    <border>
      <left style="thin">
        <color auto="1"/>
      </left>
      <right/>
      <top style="thin">
        <color rgb="FF004586"/>
      </top>
      <bottom/>
      <diagonal/>
    </border>
    <border>
      <left/>
      <right style="thin">
        <color auto="1"/>
      </right>
      <top style="thin">
        <color rgb="FF004586"/>
      </top>
      <bottom style="thin">
        <color auto="1"/>
      </bottom>
      <diagonal/>
    </border>
    <border>
      <left/>
      <right style="double">
        <color rgb="FF004586"/>
      </right>
      <top style="thin">
        <color rgb="FF004586"/>
      </top>
      <bottom style="thin">
        <color rgb="FF004586"/>
      </bottom>
      <diagonal/>
    </border>
    <border>
      <left/>
      <right style="thin">
        <color auto="1"/>
      </right>
      <top style="thin">
        <color rgb="FF004586"/>
      </top>
      <bottom style="thin">
        <color rgb="FF004586"/>
      </bottom>
      <diagonal/>
    </border>
    <border>
      <left/>
      <right style="thin">
        <color auto="1"/>
      </right>
      <top/>
      <bottom style="thin">
        <color rgb="FF004586"/>
      </bottom>
      <diagonal/>
    </border>
    <border>
      <left/>
      <right style="thin">
        <color rgb="FF004586"/>
      </right>
      <top style="thin">
        <color rgb="FF004586"/>
      </top>
      <bottom style="thin">
        <color rgb="FF004586"/>
      </bottom>
      <diagonal/>
    </border>
    <border>
      <left style="thin">
        <color rgb="FF004586"/>
      </left>
      <right/>
      <top/>
      <bottom style="thin">
        <color rgb="FF004586"/>
      </bottom>
      <diagonal/>
    </border>
    <border>
      <left style="thin">
        <color rgb="FF004586"/>
      </left>
      <right/>
      <top style="thin">
        <color rgb="FF004586"/>
      </top>
      <bottom style="thin">
        <color rgb="FF004586"/>
      </bottom>
      <diagonal/>
    </border>
    <border>
      <left style="thin">
        <color rgb="FF004586"/>
      </left>
      <right/>
      <top style="thin">
        <color rgb="FF004586"/>
      </top>
      <bottom/>
      <diagonal/>
    </border>
    <border>
      <left/>
      <right/>
      <top/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rgb="FF004586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rgb="FF004586"/>
      </right>
      <top style="thin">
        <color rgb="FF004586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double">
        <color auto="1"/>
      </left>
      <right style="thin">
        <color auto="1"/>
      </right>
      <top/>
      <bottom style="thin">
        <color rgb="FF004586"/>
      </bottom>
      <diagonal/>
    </border>
    <border>
      <left style="thin">
        <color auto="1"/>
      </left>
      <right style="double">
        <color rgb="FF004586"/>
      </right>
      <top style="thin">
        <color rgb="FF004586"/>
      </top>
      <bottom style="thin">
        <color rgb="FF004586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double">
        <color rgb="FF004586"/>
      </right>
      <top style="thin">
        <color rgb="FF004586"/>
      </top>
      <bottom style="thin">
        <color auto="1"/>
      </bottom>
      <diagonal/>
    </border>
    <border>
      <left/>
      <right style="double">
        <color rgb="FF004586"/>
      </right>
      <top style="thin">
        <color rgb="FF004586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rgb="FF004586"/>
      </top>
      <bottom/>
      <diagonal/>
    </border>
    <border>
      <left style="double">
        <color auto="1"/>
      </left>
      <right style="thin">
        <color auto="1"/>
      </right>
      <top/>
      <bottom/>
      <diagonal/>
    </border>
    <border>
      <left style="thin">
        <color auto="1"/>
      </left>
      <right style="double">
        <color auto="1"/>
      </right>
      <top style="thin">
        <color auto="1"/>
      </top>
      <bottom/>
      <diagonal/>
    </border>
    <border>
      <left style="thin">
        <color auto="1"/>
      </left>
      <right style="double">
        <color auto="1"/>
      </right>
      <top/>
      <bottom/>
      <diagonal/>
    </border>
    <border>
      <left style="thin">
        <color auto="1"/>
      </left>
      <right style="double">
        <color auto="1"/>
      </right>
      <top/>
      <bottom style="thin">
        <color rgb="FF004586"/>
      </bottom>
      <diagonal/>
    </border>
    <border>
      <left/>
      <right style="double">
        <color auto="1"/>
      </right>
      <top style="thin">
        <color rgb="FF004586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rgb="FF004586"/>
      </bottom>
      <diagonal/>
    </border>
    <border>
      <left/>
      <right style="thin">
        <color rgb="FF004586"/>
      </right>
      <top style="thin">
        <color auto="1"/>
      </top>
      <bottom style="thin">
        <color rgb="FF004586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rgb="FF004586"/>
      </bottom>
      <diagonal/>
    </border>
    <border>
      <left style="double">
        <color rgb="FF004586"/>
      </left>
      <right style="thin">
        <color auto="1"/>
      </right>
      <top style="thin">
        <color rgb="FF004586"/>
      </top>
      <bottom/>
      <diagonal/>
    </border>
  </borders>
  <cellStyleXfs count="6">
    <xf numFmtId="0" fontId="0" fillId="0" borderId="0"/>
    <xf numFmtId="168" fontId="14" fillId="0" borderId="0" applyBorder="0" applyProtection="0"/>
    <xf numFmtId="9" fontId="14" fillId="0" borderId="0" applyBorder="0" applyProtection="0"/>
    <xf numFmtId="0" fontId="1" fillId="0" borderId="0" applyBorder="0" applyProtection="0"/>
    <xf numFmtId="0" fontId="2" fillId="0" borderId="0" applyBorder="0" applyProtection="0"/>
    <xf numFmtId="0" fontId="2" fillId="0" borderId="0" applyBorder="0" applyProtection="0"/>
  </cellStyleXfs>
  <cellXfs count="753">
    <xf numFmtId="0" fontId="0" fillId="0" borderId="0" xfId="0"/>
    <xf numFmtId="0" fontId="3" fillId="0" borderId="0" xfId="0" applyFont="1"/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6" fillId="5" borderId="0" xfId="0" applyFont="1" applyFill="1" applyAlignment="1">
      <alignment vertical="center"/>
    </xf>
    <xf numFmtId="0" fontId="7" fillId="5" borderId="2" xfId="0" applyFont="1" applyFill="1" applyBorder="1" applyAlignment="1">
      <alignment horizontal="center" vertical="center"/>
    </xf>
    <xf numFmtId="0" fontId="7" fillId="5" borderId="0" xfId="0" applyFont="1" applyFill="1" applyAlignment="1">
      <alignment vertical="center"/>
    </xf>
    <xf numFmtId="0" fontId="7" fillId="7" borderId="10" xfId="0" applyFont="1" applyFill="1" applyBorder="1" applyAlignment="1">
      <alignment horizontal="center" vertical="center"/>
    </xf>
    <xf numFmtId="0" fontId="6" fillId="5" borderId="5" xfId="0" applyFont="1" applyFill="1" applyBorder="1" applyAlignment="1">
      <alignment vertical="center"/>
    </xf>
    <xf numFmtId="0" fontId="7" fillId="7" borderId="11" xfId="0" applyFont="1" applyFill="1" applyBorder="1" applyAlignment="1">
      <alignment horizontal="center" vertical="center"/>
    </xf>
    <xf numFmtId="0" fontId="6" fillId="5" borderId="12" xfId="0" applyFont="1" applyFill="1" applyBorder="1" applyAlignment="1">
      <alignment vertical="center"/>
    </xf>
    <xf numFmtId="0" fontId="7" fillId="7" borderId="15" xfId="0" applyFont="1" applyFill="1" applyBorder="1" applyAlignment="1">
      <alignment horizontal="center" vertical="center"/>
    </xf>
    <xf numFmtId="0" fontId="9" fillId="9" borderId="16" xfId="0" applyFont="1" applyFill="1" applyBorder="1" applyAlignment="1">
      <alignment horizontal="center" vertical="center"/>
    </xf>
    <xf numFmtId="174" fontId="9" fillId="5" borderId="17" xfId="0" applyNumberFormat="1" applyFont="1" applyFill="1" applyBorder="1" applyAlignment="1">
      <alignment horizontal="center" vertical="center"/>
    </xf>
    <xf numFmtId="0" fontId="9" fillId="5" borderId="17" xfId="0" applyFont="1" applyFill="1" applyBorder="1" applyAlignment="1">
      <alignment horizontal="center" vertical="center" wrapText="1"/>
    </xf>
    <xf numFmtId="0" fontId="7" fillId="7" borderId="18" xfId="0" applyFont="1" applyFill="1" applyBorder="1" applyAlignment="1">
      <alignment horizontal="center" vertical="center"/>
    </xf>
    <xf numFmtId="0" fontId="6" fillId="5" borderId="19" xfId="0" applyFont="1" applyFill="1" applyBorder="1" applyAlignment="1">
      <alignment vertical="center"/>
    </xf>
    <xf numFmtId="173" fontId="9" fillId="5" borderId="20" xfId="0" applyNumberFormat="1" applyFont="1" applyFill="1" applyBorder="1" applyAlignment="1">
      <alignment horizontal="center" vertical="center"/>
    </xf>
    <xf numFmtId="0" fontId="7" fillId="7" borderId="15" xfId="0" applyFont="1" applyFill="1" applyBorder="1" applyAlignment="1">
      <alignment horizontal="left" vertical="center"/>
    </xf>
    <xf numFmtId="0" fontId="7" fillId="7" borderId="22" xfId="0" applyFont="1" applyFill="1" applyBorder="1" applyAlignment="1">
      <alignment horizontal="left" vertical="center"/>
    </xf>
    <xf numFmtId="0" fontId="7" fillId="7" borderId="0" xfId="0" applyFont="1" applyFill="1" applyAlignment="1">
      <alignment horizontal="left" vertical="center"/>
    </xf>
    <xf numFmtId="0" fontId="7" fillId="7" borderId="16" xfId="0" applyFont="1" applyFill="1" applyBorder="1" applyAlignment="1">
      <alignment horizontal="center" vertical="center"/>
    </xf>
    <xf numFmtId="0" fontId="6" fillId="5" borderId="23" xfId="0" applyFont="1" applyFill="1" applyBorder="1" applyAlignment="1">
      <alignment vertical="center"/>
    </xf>
    <xf numFmtId="0" fontId="6" fillId="5" borderId="0" xfId="0" applyFont="1" applyFill="1"/>
    <xf numFmtId="174" fontId="9" fillId="0" borderId="17" xfId="0" applyNumberFormat="1" applyFont="1" applyBorder="1" applyAlignment="1">
      <alignment horizontal="center" vertical="center"/>
    </xf>
    <xf numFmtId="0" fontId="6" fillId="5" borderId="22" xfId="0" applyFont="1" applyFill="1" applyBorder="1" applyAlignment="1">
      <alignment vertical="center"/>
    </xf>
    <xf numFmtId="0" fontId="6" fillId="7" borderId="19" xfId="0" applyFont="1" applyFill="1" applyBorder="1" applyAlignment="1">
      <alignment vertical="center"/>
    </xf>
    <xf numFmtId="174" fontId="5" fillId="7" borderId="20" xfId="0" applyNumberFormat="1" applyFont="1" applyFill="1" applyBorder="1" applyAlignment="1">
      <alignment horizontal="center" vertical="center"/>
    </xf>
    <xf numFmtId="0" fontId="5" fillId="7" borderId="2" xfId="0" applyFont="1" applyFill="1" applyBorder="1" applyAlignment="1">
      <alignment horizontal="center" vertical="center"/>
    </xf>
    <xf numFmtId="0" fontId="6" fillId="7" borderId="22" xfId="0" applyFont="1" applyFill="1" applyBorder="1" applyAlignment="1">
      <alignment horizontal="left" vertical="center"/>
    </xf>
    <xf numFmtId="0" fontId="6" fillId="7" borderId="22" xfId="0" applyFont="1" applyFill="1" applyBorder="1" applyAlignment="1">
      <alignment horizontal="center" vertical="center"/>
    </xf>
    <xf numFmtId="0" fontId="7" fillId="7" borderId="22" xfId="0" applyFont="1" applyFill="1" applyBorder="1" applyAlignment="1">
      <alignment horizontal="center" vertical="center"/>
    </xf>
    <xf numFmtId="10" fontId="5" fillId="7" borderId="3" xfId="0" applyNumberFormat="1" applyFont="1" applyFill="1" applyBorder="1" applyAlignment="1">
      <alignment horizontal="center"/>
    </xf>
    <xf numFmtId="174" fontId="7" fillId="7" borderId="24" xfId="0" applyNumberFormat="1" applyFont="1" applyFill="1" applyBorder="1" applyAlignment="1">
      <alignment horizontal="center" vertical="center"/>
    </xf>
    <xf numFmtId="10" fontId="14" fillId="0" borderId="3" xfId="2" applyNumberFormat="1" applyBorder="1" applyAlignment="1" applyProtection="1">
      <alignment horizontal="center"/>
    </xf>
    <xf numFmtId="174" fontId="9" fillId="0" borderId="25" xfId="0" applyNumberFormat="1" applyFont="1" applyBorder="1" applyAlignment="1">
      <alignment horizontal="center" vertical="center"/>
    </xf>
    <xf numFmtId="0" fontId="7" fillId="7" borderId="26" xfId="0" applyFont="1" applyFill="1" applyBorder="1" applyAlignment="1">
      <alignment horizontal="center" vertical="center"/>
    </xf>
    <xf numFmtId="0" fontId="5" fillId="7" borderId="3" xfId="0" applyFont="1" applyFill="1" applyBorder="1" applyAlignment="1">
      <alignment horizontal="center" vertical="center"/>
    </xf>
    <xf numFmtId="0" fontId="7" fillId="7" borderId="24" xfId="0" applyFont="1" applyFill="1" applyBorder="1" applyAlignment="1">
      <alignment horizontal="center" vertical="center"/>
    </xf>
    <xf numFmtId="9" fontId="6" fillId="0" borderId="2" xfId="2" applyFont="1" applyBorder="1" applyAlignment="1" applyProtection="1">
      <alignment horizontal="center"/>
    </xf>
    <xf numFmtId="10" fontId="6" fillId="0" borderId="2" xfId="2" applyNumberFormat="1" applyFont="1" applyBorder="1" applyAlignment="1" applyProtection="1">
      <alignment horizontal="center"/>
    </xf>
    <xf numFmtId="0" fontId="6" fillId="5" borderId="2" xfId="0" applyFont="1" applyFill="1" applyBorder="1" applyAlignment="1">
      <alignment horizontal="center" vertical="center"/>
    </xf>
    <xf numFmtId="10" fontId="6" fillId="5" borderId="2" xfId="0" applyNumberFormat="1" applyFont="1" applyFill="1" applyBorder="1" applyAlignment="1">
      <alignment horizontal="center"/>
    </xf>
    <xf numFmtId="0" fontId="6" fillId="0" borderId="22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7" borderId="18" xfId="0" applyFont="1" applyFill="1" applyBorder="1" applyAlignment="1">
      <alignment vertical="center"/>
    </xf>
    <xf numFmtId="0" fontId="7" fillId="7" borderId="19" xfId="0" applyFont="1" applyFill="1" applyBorder="1" applyAlignment="1">
      <alignment vertical="center"/>
    </xf>
    <xf numFmtId="10" fontId="9" fillId="7" borderId="2" xfId="0" applyNumberFormat="1" applyFont="1" applyFill="1" applyBorder="1" applyAlignment="1">
      <alignment horizontal="center" vertical="center"/>
    </xf>
    <xf numFmtId="174" fontId="9" fillId="7" borderId="27" xfId="0" applyNumberFormat="1" applyFont="1" applyFill="1" applyBorder="1" applyAlignment="1">
      <alignment horizontal="center" vertical="center"/>
    </xf>
    <xf numFmtId="174" fontId="7" fillId="0" borderId="0" xfId="0" applyNumberFormat="1" applyFont="1" applyAlignment="1">
      <alignment vertical="center"/>
    </xf>
    <xf numFmtId="0" fontId="7" fillId="5" borderId="12" xfId="0" applyFont="1" applyFill="1" applyBorder="1" applyAlignment="1">
      <alignment horizontal="center" vertical="center" wrapText="1"/>
    </xf>
    <xf numFmtId="0" fontId="10" fillId="5" borderId="12" xfId="0" applyFont="1" applyFill="1" applyBorder="1" applyAlignment="1">
      <alignment horizontal="center" vertical="center" wrapText="1"/>
    </xf>
    <xf numFmtId="174" fontId="9" fillId="7" borderId="20" xfId="0" applyNumberFormat="1" applyFont="1" applyFill="1" applyBorder="1" applyAlignment="1">
      <alignment horizontal="center" vertical="center"/>
    </xf>
    <xf numFmtId="0" fontId="7" fillId="7" borderId="0" xfId="0" applyFont="1" applyFill="1" applyAlignment="1">
      <alignment horizontal="center" vertical="center"/>
    </xf>
    <xf numFmtId="0" fontId="7" fillId="0" borderId="11" xfId="0" applyFont="1" applyBorder="1" applyAlignment="1">
      <alignment vertical="center"/>
    </xf>
    <xf numFmtId="174" fontId="7" fillId="5" borderId="29" xfId="0" applyNumberFormat="1" applyFont="1" applyFill="1" applyBorder="1" applyAlignment="1">
      <alignment horizontal="center" vertical="center"/>
    </xf>
    <xf numFmtId="0" fontId="7" fillId="7" borderId="11" xfId="0" applyFont="1" applyFill="1" applyBorder="1" applyAlignment="1">
      <alignment vertical="center"/>
    </xf>
    <xf numFmtId="0" fontId="7" fillId="7" borderId="30" xfId="0" applyFont="1" applyFill="1" applyBorder="1" applyAlignment="1">
      <alignment horizontal="center" vertical="center"/>
    </xf>
    <xf numFmtId="10" fontId="10" fillId="0" borderId="32" xfId="0" applyNumberFormat="1" applyFont="1" applyBorder="1" applyAlignment="1">
      <alignment horizontal="center" vertical="center"/>
    </xf>
    <xf numFmtId="10" fontId="6" fillId="0" borderId="0" xfId="0" applyNumberFormat="1" applyFont="1" applyAlignment="1">
      <alignment vertical="center"/>
    </xf>
    <xf numFmtId="10" fontId="10" fillId="0" borderId="33" xfId="0" applyNumberFormat="1" applyFont="1" applyBorder="1" applyAlignment="1">
      <alignment horizontal="center" vertical="center"/>
    </xf>
    <xf numFmtId="49" fontId="6" fillId="0" borderId="0" xfId="0" applyNumberFormat="1" applyFont="1" applyAlignment="1">
      <alignment vertical="center"/>
    </xf>
    <xf numFmtId="174" fontId="6" fillId="0" borderId="0" xfId="0" applyNumberFormat="1" applyFont="1" applyAlignment="1">
      <alignment vertical="center"/>
    </xf>
    <xf numFmtId="10" fontId="10" fillId="0" borderId="34" xfId="0" applyNumberFormat="1" applyFont="1" applyBorder="1" applyAlignment="1">
      <alignment horizontal="center" vertical="center"/>
    </xf>
    <xf numFmtId="0" fontId="6" fillId="0" borderId="0" xfId="0" applyFont="1"/>
    <xf numFmtId="0" fontId="7" fillId="7" borderId="35" xfId="0" applyFont="1" applyFill="1" applyBorder="1" applyAlignment="1">
      <alignment vertical="center"/>
    </xf>
    <xf numFmtId="0" fontId="7" fillId="7" borderId="36" xfId="0" applyFont="1" applyFill="1" applyBorder="1" applyAlignment="1">
      <alignment vertical="center"/>
    </xf>
    <xf numFmtId="174" fontId="9" fillId="7" borderId="37" xfId="0" applyNumberFormat="1" applyFont="1" applyFill="1" applyBorder="1" applyAlignment="1">
      <alignment horizontal="center" vertical="center"/>
    </xf>
    <xf numFmtId="0" fontId="5" fillId="7" borderId="2" xfId="0" applyFont="1" applyFill="1" applyBorder="1" applyAlignment="1">
      <alignment horizontal="center" vertical="center" wrapText="1"/>
    </xf>
    <xf numFmtId="174" fontId="5" fillId="7" borderId="2" xfId="0" applyNumberFormat="1" applyFont="1" applyFill="1" applyBorder="1" applyAlignment="1">
      <alignment horizontal="center" vertical="center" wrapText="1"/>
    </xf>
    <xf numFmtId="0" fontId="5" fillId="7" borderId="6" xfId="0" applyFont="1" applyFill="1" applyBorder="1" applyAlignment="1">
      <alignment horizontal="center" vertical="center" wrapText="1"/>
    </xf>
    <xf numFmtId="174" fontId="5" fillId="7" borderId="6" xfId="0" applyNumberFormat="1" applyFont="1" applyFill="1" applyBorder="1" applyAlignment="1">
      <alignment horizontal="center" vertical="center" wrapText="1"/>
    </xf>
    <xf numFmtId="10" fontId="5" fillId="7" borderId="38" xfId="0" applyNumberFormat="1" applyFont="1" applyFill="1" applyBorder="1" applyAlignment="1">
      <alignment horizontal="center"/>
    </xf>
    <xf numFmtId="0" fontId="7" fillId="7" borderId="3" xfId="0" applyFont="1" applyFill="1" applyBorder="1" applyAlignment="1">
      <alignment horizontal="center" vertical="center"/>
    </xf>
    <xf numFmtId="10" fontId="10" fillId="5" borderId="12" xfId="0" applyNumberFormat="1" applyFont="1" applyFill="1" applyBorder="1" applyAlignment="1">
      <alignment horizontal="center" vertical="center"/>
    </xf>
    <xf numFmtId="10" fontId="7" fillId="7" borderId="19" xfId="0" applyNumberFormat="1" applyFont="1" applyFill="1" applyBorder="1" applyAlignment="1">
      <alignment vertical="center"/>
    </xf>
    <xf numFmtId="10" fontId="9" fillId="7" borderId="3" xfId="0" applyNumberFormat="1" applyFont="1" applyFill="1" applyBorder="1" applyAlignment="1">
      <alignment horizontal="center" vertical="center"/>
    </xf>
    <xf numFmtId="0" fontId="7" fillId="7" borderId="3" xfId="0" applyFont="1" applyFill="1" applyBorder="1" applyAlignment="1">
      <alignment horizontal="left" vertical="center"/>
    </xf>
    <xf numFmtId="0" fontId="7" fillId="7" borderId="41" xfId="0" applyFont="1" applyFill="1" applyBorder="1" applyAlignment="1">
      <alignment horizontal="center" vertical="center"/>
    </xf>
    <xf numFmtId="0" fontId="7" fillId="7" borderId="42" xfId="0" applyFont="1" applyFill="1" applyBorder="1" applyAlignment="1">
      <alignment horizontal="center" vertical="center"/>
    </xf>
    <xf numFmtId="174" fontId="10" fillId="0" borderId="43" xfId="0" applyNumberFormat="1" applyFont="1" applyBorder="1" applyAlignment="1">
      <alignment horizontal="center" vertical="center"/>
    </xf>
    <xf numFmtId="0" fontId="7" fillId="5" borderId="11" xfId="0" applyFont="1" applyFill="1" applyBorder="1" applyAlignment="1">
      <alignment vertical="center"/>
    </xf>
    <xf numFmtId="174" fontId="7" fillId="5" borderId="25" xfId="0" applyNumberFormat="1" applyFont="1" applyFill="1" applyBorder="1" applyAlignment="1">
      <alignment horizontal="center" vertical="center"/>
    </xf>
    <xf numFmtId="0" fontId="6" fillId="5" borderId="12" xfId="0" applyFont="1" applyFill="1" applyBorder="1" applyAlignment="1">
      <alignment horizontal="justify" vertical="center" wrapText="1"/>
    </xf>
    <xf numFmtId="174" fontId="11" fillId="7" borderId="6" xfId="0" applyNumberFormat="1" applyFont="1" applyFill="1" applyBorder="1" applyAlignment="1">
      <alignment horizontal="center" vertical="center"/>
    </xf>
    <xf numFmtId="0" fontId="7" fillId="7" borderId="4" xfId="0" applyFont="1" applyFill="1" applyBorder="1" applyAlignment="1">
      <alignment horizontal="left" vertical="center"/>
    </xf>
    <xf numFmtId="0" fontId="7" fillId="7" borderId="6" xfId="0" applyFont="1" applyFill="1" applyBorder="1" applyAlignment="1">
      <alignment horizontal="left" vertical="center"/>
    </xf>
    <xf numFmtId="0" fontId="5" fillId="7" borderId="9" xfId="0" applyFont="1" applyFill="1" applyBorder="1" applyAlignment="1">
      <alignment horizontal="center" vertical="center"/>
    </xf>
    <xf numFmtId="0" fontId="7" fillId="5" borderId="22" xfId="0" applyFont="1" applyFill="1" applyBorder="1" applyAlignment="1">
      <alignment vertical="center"/>
    </xf>
    <xf numFmtId="10" fontId="9" fillId="0" borderId="10" xfId="0" applyNumberFormat="1" applyFont="1" applyBorder="1" applyAlignment="1">
      <alignment horizontal="center" vertical="center"/>
    </xf>
    <xf numFmtId="4" fontId="6" fillId="0" borderId="0" xfId="0" applyNumberFormat="1" applyFont="1" applyAlignment="1">
      <alignment vertical="center"/>
    </xf>
    <xf numFmtId="0" fontId="7" fillId="5" borderId="12" xfId="0" applyFont="1" applyFill="1" applyBorder="1" applyAlignment="1">
      <alignment vertical="center"/>
    </xf>
    <xf numFmtId="0" fontId="7" fillId="5" borderId="23" xfId="0" applyFont="1" applyFill="1" applyBorder="1" applyAlignment="1">
      <alignment vertical="center"/>
    </xf>
    <xf numFmtId="10" fontId="9" fillId="0" borderId="18" xfId="0" applyNumberFormat="1" applyFont="1" applyBorder="1" applyAlignment="1">
      <alignment horizontal="center" vertical="center"/>
    </xf>
    <xf numFmtId="0" fontId="9" fillId="5" borderId="2" xfId="0" applyFont="1" applyFill="1" applyBorder="1" applyAlignment="1">
      <alignment horizontal="center" vertical="center" wrapText="1"/>
    </xf>
    <xf numFmtId="0" fontId="9" fillId="5" borderId="12" xfId="0" applyFont="1" applyFill="1" applyBorder="1" applyAlignment="1">
      <alignment vertical="center"/>
    </xf>
    <xf numFmtId="0" fontId="10" fillId="5" borderId="12" xfId="0" applyFont="1" applyFill="1" applyBorder="1" applyAlignment="1">
      <alignment vertical="center"/>
    </xf>
    <xf numFmtId="10" fontId="9" fillId="0" borderId="2" xfId="0" applyNumberFormat="1" applyFont="1" applyBorder="1" applyAlignment="1">
      <alignment horizontal="center" vertical="center"/>
    </xf>
    <xf numFmtId="4" fontId="7" fillId="0" borderId="0" xfId="0" applyNumberFormat="1" applyFont="1" applyAlignment="1">
      <alignment vertical="center"/>
    </xf>
    <xf numFmtId="0" fontId="7" fillId="5" borderId="0" xfId="0" applyFont="1" applyFill="1"/>
    <xf numFmtId="0" fontId="7" fillId="7" borderId="6" xfId="0" applyFont="1" applyFill="1" applyBorder="1" applyAlignment="1">
      <alignment vertical="center" wrapText="1"/>
    </xf>
    <xf numFmtId="174" fontId="9" fillId="7" borderId="17" xfId="0" applyNumberFormat="1" applyFont="1" applyFill="1" applyBorder="1" applyAlignment="1">
      <alignment horizontal="center" vertical="center"/>
    </xf>
    <xf numFmtId="174" fontId="5" fillId="7" borderId="27" xfId="0" applyNumberFormat="1" applyFont="1" applyFill="1" applyBorder="1" applyAlignment="1">
      <alignment horizontal="center" vertical="center" wrapText="1"/>
    </xf>
    <xf numFmtId="167" fontId="10" fillId="0" borderId="49" xfId="0" applyNumberFormat="1" applyFont="1" applyBorder="1" applyAlignment="1">
      <alignment horizontal="right"/>
    </xf>
    <xf numFmtId="10" fontId="10" fillId="0" borderId="2" xfId="0" applyNumberFormat="1" applyFont="1" applyBorder="1"/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4" xfId="0" applyFont="1" applyBorder="1"/>
    <xf numFmtId="0" fontId="6" fillId="5" borderId="6" xfId="0" applyFont="1" applyFill="1" applyBorder="1" applyAlignment="1">
      <alignment vertical="center"/>
    </xf>
    <xf numFmtId="10" fontId="10" fillId="7" borderId="2" xfId="0" applyNumberFormat="1" applyFont="1" applyFill="1" applyBorder="1"/>
    <xf numFmtId="167" fontId="10" fillId="0" borderId="49" xfId="0" applyNumberFormat="1" applyFont="1" applyBorder="1" applyAlignment="1">
      <alignment horizontal="right" vertical="center"/>
    </xf>
    <xf numFmtId="10" fontId="10" fillId="0" borderId="2" xfId="0" applyNumberFormat="1" applyFont="1" applyBorder="1" applyAlignment="1">
      <alignment horizontal="right" vertical="center"/>
    </xf>
    <xf numFmtId="167" fontId="9" fillId="7" borderId="49" xfId="0" applyNumberFormat="1" applyFont="1" applyFill="1" applyBorder="1" applyAlignment="1">
      <alignment horizontal="right" vertical="center"/>
    </xf>
    <xf numFmtId="10" fontId="6" fillId="0" borderId="2" xfId="0" applyNumberFormat="1" applyFont="1" applyBorder="1"/>
    <xf numFmtId="0" fontId="7" fillId="0" borderId="2" xfId="0" applyFont="1" applyBorder="1"/>
    <xf numFmtId="10" fontId="6" fillId="7" borderId="2" xfId="0" applyNumberFormat="1" applyFont="1" applyFill="1" applyBorder="1"/>
    <xf numFmtId="10" fontId="6" fillId="5" borderId="2" xfId="0" applyNumberFormat="1" applyFont="1" applyFill="1" applyBorder="1"/>
    <xf numFmtId="10" fontId="6" fillId="0" borderId="2" xfId="0" applyNumberFormat="1" applyFont="1" applyBorder="1" applyAlignment="1">
      <alignment horizontal="right" vertical="center"/>
    </xf>
    <xf numFmtId="167" fontId="9" fillId="5" borderId="49" xfId="0" applyNumberFormat="1" applyFont="1" applyFill="1" applyBorder="1" applyAlignment="1">
      <alignment horizontal="right"/>
    </xf>
    <xf numFmtId="0" fontId="7" fillId="7" borderId="49" xfId="0" applyFont="1" applyFill="1" applyBorder="1" applyAlignment="1">
      <alignment horizontal="center" vertical="center" wrapText="1"/>
    </xf>
    <xf numFmtId="167" fontId="6" fillId="0" borderId="49" xfId="0" applyNumberFormat="1" applyFont="1" applyBorder="1" applyAlignment="1">
      <alignment horizontal="center" vertical="center"/>
    </xf>
    <xf numFmtId="167" fontId="7" fillId="7" borderId="53" xfId="0" applyNumberFormat="1" applyFont="1" applyFill="1" applyBorder="1" applyAlignment="1">
      <alignment horizontal="center" vertical="center"/>
    </xf>
    <xf numFmtId="0" fontId="7" fillId="9" borderId="11" xfId="0" applyFont="1" applyFill="1" applyBorder="1" applyAlignment="1">
      <alignment vertical="center"/>
    </xf>
    <xf numFmtId="0" fontId="6" fillId="9" borderId="12" xfId="0" applyFont="1" applyFill="1" applyBorder="1" applyAlignment="1">
      <alignment horizontal="justify" vertical="center" wrapText="1"/>
    </xf>
    <xf numFmtId="174" fontId="7" fillId="9" borderId="17" xfId="0" applyNumberFormat="1" applyFont="1" applyFill="1" applyBorder="1" applyAlignment="1">
      <alignment horizontal="center" vertical="center"/>
    </xf>
    <xf numFmtId="0" fontId="6" fillId="9" borderId="12" xfId="0" applyFont="1" applyFill="1" applyBorder="1" applyAlignment="1">
      <alignment vertical="center"/>
    </xf>
    <xf numFmtId="176" fontId="7" fillId="9" borderId="17" xfId="0" applyNumberFormat="1" applyFont="1" applyFill="1" applyBorder="1" applyAlignment="1">
      <alignment horizontal="center" vertical="center"/>
    </xf>
    <xf numFmtId="0" fontId="7" fillId="5" borderId="17" xfId="0" applyFont="1" applyFill="1" applyBorder="1" applyAlignment="1">
      <alignment horizontal="center" vertical="center"/>
    </xf>
    <xf numFmtId="174" fontId="13" fillId="7" borderId="20" xfId="0" applyNumberFormat="1" applyFont="1" applyFill="1" applyBorder="1" applyAlignment="1">
      <alignment horizontal="center" vertical="center"/>
    </xf>
    <xf numFmtId="179" fontId="7" fillId="15" borderId="16" xfId="0" applyNumberFormat="1" applyFont="1" applyFill="1" applyBorder="1" applyAlignment="1">
      <alignment horizontal="center" vertical="center"/>
    </xf>
    <xf numFmtId="174" fontId="7" fillId="0" borderId="17" xfId="0" applyNumberFormat="1" applyFont="1" applyBorder="1" applyAlignment="1">
      <alignment horizontal="center" vertical="center"/>
    </xf>
    <xf numFmtId="10" fontId="9" fillId="7" borderId="3" xfId="0" applyNumberFormat="1" applyFont="1" applyFill="1" applyBorder="1" applyAlignment="1">
      <alignment horizontal="center"/>
    </xf>
    <xf numFmtId="0" fontId="19" fillId="0" borderId="0" xfId="0" applyFont="1" applyAlignment="1">
      <alignment vertical="center"/>
    </xf>
    <xf numFmtId="0" fontId="19" fillId="0" borderId="0" xfId="0" applyFont="1"/>
    <xf numFmtId="0" fontId="0" fillId="17" borderId="0" xfId="0" applyFill="1"/>
    <xf numFmtId="0" fontId="20" fillId="0" borderId="2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left" vertical="center" wrapText="1"/>
    </xf>
    <xf numFmtId="177" fontId="20" fillId="0" borderId="2" xfId="0" applyNumberFormat="1" applyFont="1" applyBorder="1" applyAlignment="1">
      <alignment horizontal="center" vertical="center" wrapText="1"/>
    </xf>
    <xf numFmtId="0" fontId="25" fillId="0" borderId="0" xfId="0" applyFont="1"/>
    <xf numFmtId="165" fontId="25" fillId="4" borderId="2" xfId="0" applyNumberFormat="1" applyFont="1" applyFill="1" applyBorder="1" applyAlignment="1">
      <alignment horizontal="center" vertical="center"/>
    </xf>
    <xf numFmtId="0" fontId="27" fillId="0" borderId="2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0" fontId="25" fillId="0" borderId="0" xfId="0" applyFont="1" applyAlignment="1">
      <alignment horizontal="left"/>
    </xf>
    <xf numFmtId="0" fontId="27" fillId="0" borderId="0" xfId="0" applyFont="1" applyAlignment="1">
      <alignment horizontal="center"/>
    </xf>
    <xf numFmtId="9" fontId="25" fillId="4" borderId="2" xfId="0" applyNumberFormat="1" applyFont="1" applyFill="1" applyBorder="1" applyAlignment="1">
      <alignment horizontal="center" vertical="center"/>
    </xf>
    <xf numFmtId="167" fontId="27" fillId="0" borderId="0" xfId="0" applyNumberFormat="1" applyFont="1" applyAlignment="1">
      <alignment horizontal="center" vertical="center"/>
    </xf>
    <xf numFmtId="167" fontId="27" fillId="7" borderId="2" xfId="0" applyNumberFormat="1" applyFont="1" applyFill="1" applyBorder="1" applyAlignment="1">
      <alignment horizontal="center" vertical="center" wrapText="1"/>
    </xf>
    <xf numFmtId="168" fontId="27" fillId="7" borderId="2" xfId="1" applyFont="1" applyFill="1" applyBorder="1" applyAlignment="1" applyProtection="1">
      <alignment horizontal="center" vertical="center" wrapText="1"/>
    </xf>
    <xf numFmtId="3" fontId="27" fillId="0" borderId="2" xfId="0" applyNumberFormat="1" applyFont="1" applyBorder="1" applyAlignment="1">
      <alignment horizontal="center" vertical="center"/>
    </xf>
    <xf numFmtId="167" fontId="27" fillId="4" borderId="2" xfId="0" applyNumberFormat="1" applyFont="1" applyFill="1" applyBorder="1" applyAlignment="1" applyProtection="1">
      <alignment horizontal="center" vertical="center"/>
      <protection locked="0"/>
    </xf>
    <xf numFmtId="168" fontId="27" fillId="0" borderId="2" xfId="1" applyFont="1" applyBorder="1" applyAlignment="1" applyProtection="1">
      <alignment horizontal="center" vertical="center"/>
    </xf>
    <xf numFmtId="167" fontId="27" fillId="7" borderId="2" xfId="0" applyNumberFormat="1" applyFont="1" applyFill="1" applyBorder="1" applyAlignment="1">
      <alignment horizontal="center" vertical="center"/>
    </xf>
    <xf numFmtId="0" fontId="27" fillId="7" borderId="2" xfId="0" applyFont="1" applyFill="1" applyBorder="1" applyAlignment="1">
      <alignment horizontal="center" vertical="center" wrapText="1"/>
    </xf>
    <xf numFmtId="167" fontId="27" fillId="7" borderId="2" xfId="1" applyNumberFormat="1" applyFont="1" applyFill="1" applyBorder="1" applyAlignment="1" applyProtection="1">
      <alignment horizontal="center" vertical="center" wrapText="1"/>
    </xf>
    <xf numFmtId="168" fontId="27" fillId="4" borderId="2" xfId="0" applyNumberFormat="1" applyFont="1" applyFill="1" applyBorder="1" applyAlignment="1">
      <alignment horizontal="center" vertical="center"/>
    </xf>
    <xf numFmtId="167" fontId="27" fillId="5" borderId="2" xfId="1" applyNumberFormat="1" applyFont="1" applyFill="1" applyBorder="1" applyAlignment="1" applyProtection="1">
      <alignment horizontal="center" vertical="center" wrapText="1"/>
    </xf>
    <xf numFmtId="168" fontId="27" fillId="11" borderId="2" xfId="0" applyNumberFormat="1" applyFont="1" applyFill="1" applyBorder="1" applyAlignment="1">
      <alignment horizontal="center" vertical="center"/>
    </xf>
    <xf numFmtId="167" fontId="27" fillId="0" borderId="2" xfId="1" applyNumberFormat="1" applyFont="1" applyBorder="1" applyAlignment="1" applyProtection="1">
      <alignment horizontal="center" vertical="center"/>
    </xf>
    <xf numFmtId="167" fontId="27" fillId="10" borderId="0" xfId="0" applyNumberFormat="1" applyFont="1" applyFill="1" applyAlignment="1">
      <alignment horizontal="left" vertical="center" wrapText="1"/>
    </xf>
    <xf numFmtId="1" fontId="27" fillId="12" borderId="0" xfId="0" applyNumberFormat="1" applyFont="1" applyFill="1" applyAlignment="1" applyProtection="1">
      <alignment horizontal="center" vertical="center"/>
      <protection locked="0"/>
    </xf>
    <xf numFmtId="168" fontId="27" fillId="13" borderId="0" xfId="0" applyNumberFormat="1" applyFont="1" applyFill="1" applyAlignment="1">
      <alignment horizontal="center" vertical="center"/>
    </xf>
    <xf numFmtId="167" fontId="27" fillId="14" borderId="0" xfId="2" applyNumberFormat="1" applyFont="1" applyFill="1" applyBorder="1" applyAlignment="1" applyProtection="1">
      <alignment horizontal="center" vertical="center"/>
      <protection locked="0"/>
    </xf>
    <xf numFmtId="167" fontId="27" fillId="12" borderId="0" xfId="1" applyNumberFormat="1" applyFont="1" applyFill="1" applyBorder="1" applyAlignment="1" applyProtection="1">
      <alignment horizontal="center" vertical="center"/>
    </xf>
    <xf numFmtId="179" fontId="27" fillId="0" borderId="2" xfId="1" applyNumberFormat="1" applyFont="1" applyBorder="1" applyAlignment="1" applyProtection="1">
      <alignment horizontal="center" vertical="center"/>
    </xf>
    <xf numFmtId="3" fontId="27" fillId="0" borderId="0" xfId="0" applyNumberFormat="1" applyFont="1" applyAlignment="1">
      <alignment horizontal="center" vertical="center" wrapText="1"/>
    </xf>
    <xf numFmtId="168" fontId="27" fillId="12" borderId="2" xfId="1" applyFont="1" applyFill="1" applyBorder="1" applyAlignment="1" applyProtection="1">
      <alignment horizontal="center" vertical="center"/>
    </xf>
    <xf numFmtId="4" fontId="29" fillId="10" borderId="0" xfId="0" applyNumberFormat="1" applyFont="1" applyFill="1" applyAlignment="1">
      <alignment horizontal="center" vertical="center" wrapText="1"/>
    </xf>
    <xf numFmtId="0" fontId="27" fillId="13" borderId="0" xfId="0" applyFont="1" applyFill="1" applyAlignment="1">
      <alignment horizontal="center" vertical="center" wrapText="1"/>
    </xf>
    <xf numFmtId="168" fontId="27" fillId="13" borderId="0" xfId="1" applyFont="1" applyFill="1" applyBorder="1" applyAlignment="1" applyProtection="1">
      <alignment horizontal="center" vertical="center" wrapText="1"/>
      <protection locked="0"/>
    </xf>
    <xf numFmtId="0" fontId="27" fillId="5" borderId="0" xfId="0" applyFont="1" applyFill="1" applyAlignment="1">
      <alignment horizontal="center" vertical="center" wrapText="1"/>
    </xf>
    <xf numFmtId="168" fontId="27" fillId="5" borderId="0" xfId="1" applyFont="1" applyFill="1" applyBorder="1" applyAlignment="1" applyProtection="1">
      <alignment horizontal="center" vertical="center" wrapText="1"/>
      <protection locked="0"/>
    </xf>
    <xf numFmtId="167" fontId="27" fillId="5" borderId="0" xfId="1" applyNumberFormat="1" applyFont="1" applyFill="1" applyBorder="1" applyAlignment="1" applyProtection="1">
      <alignment horizontal="center" vertical="center"/>
    </xf>
    <xf numFmtId="4" fontId="29" fillId="10" borderId="4" xfId="0" applyNumberFormat="1" applyFont="1" applyFill="1" applyBorder="1" applyAlignment="1">
      <alignment horizontal="center" vertical="center" wrapText="1"/>
    </xf>
    <xf numFmtId="4" fontId="29" fillId="10" borderId="6" xfId="0" applyNumberFormat="1" applyFont="1" applyFill="1" applyBorder="1" applyAlignment="1">
      <alignment horizontal="center" vertical="center" wrapText="1"/>
    </xf>
    <xf numFmtId="168" fontId="27" fillId="0" borderId="2" xfId="0" applyNumberFormat="1" applyFont="1" applyBorder="1" applyAlignment="1">
      <alignment horizontal="center" vertical="center"/>
    </xf>
    <xf numFmtId="167" fontId="27" fillId="7" borderId="7" xfId="0" applyNumberFormat="1" applyFont="1" applyFill="1" applyBorder="1" applyAlignment="1">
      <alignment horizontal="center" vertical="center"/>
    </xf>
    <xf numFmtId="0" fontId="27" fillId="7" borderId="7" xfId="0" applyFont="1" applyFill="1" applyBorder="1" applyAlignment="1">
      <alignment horizontal="center" vertical="center" wrapText="1"/>
    </xf>
    <xf numFmtId="167" fontId="27" fillId="7" borderId="7" xfId="0" applyNumberFormat="1" applyFont="1" applyFill="1" applyBorder="1" applyAlignment="1">
      <alignment horizontal="center" vertical="center" wrapText="1"/>
    </xf>
    <xf numFmtId="168" fontId="27" fillId="7" borderId="7" xfId="1" applyFont="1" applyFill="1" applyBorder="1" applyAlignment="1" applyProtection="1">
      <alignment horizontal="center" vertical="center" wrapText="1"/>
    </xf>
    <xf numFmtId="1" fontId="27" fillId="4" borderId="2" xfId="0" applyNumberFormat="1" applyFont="1" applyFill="1" applyBorder="1" applyAlignment="1" applyProtection="1">
      <alignment horizontal="center" vertical="center"/>
      <protection locked="0"/>
    </xf>
    <xf numFmtId="167" fontId="27" fillId="0" borderId="2" xfId="0" applyNumberFormat="1" applyFont="1" applyBorder="1" applyAlignment="1">
      <alignment horizontal="center" vertical="center"/>
    </xf>
    <xf numFmtId="3" fontId="27" fillId="0" borderId="0" xfId="0" applyNumberFormat="1" applyFont="1" applyAlignment="1">
      <alignment vertical="center" wrapText="1"/>
    </xf>
    <xf numFmtId="167" fontId="29" fillId="5" borderId="0" xfId="0" applyNumberFormat="1" applyFont="1" applyFill="1" applyAlignment="1">
      <alignment horizontal="center" vertical="center" wrapText="1"/>
    </xf>
    <xf numFmtId="169" fontId="27" fillId="0" borderId="0" xfId="0" applyNumberFormat="1" applyFont="1" applyAlignment="1">
      <alignment horizontal="center" vertical="center"/>
    </xf>
    <xf numFmtId="168" fontId="27" fillId="0" borderId="0" xfId="1" applyFont="1" applyBorder="1" applyAlignment="1" applyProtection="1">
      <alignment horizontal="center" vertical="center"/>
    </xf>
    <xf numFmtId="167" fontId="27" fillId="0" borderId="0" xfId="0" applyNumberFormat="1" applyFont="1" applyAlignment="1">
      <alignment horizontal="center" vertical="center" wrapText="1"/>
    </xf>
    <xf numFmtId="167" fontId="29" fillId="0" borderId="0" xfId="0" applyNumberFormat="1" applyFont="1" applyAlignment="1">
      <alignment horizontal="center" wrapText="1"/>
    </xf>
    <xf numFmtId="167" fontId="28" fillId="0" borderId="2" xfId="0" applyNumberFormat="1" applyFont="1" applyBorder="1" applyAlignment="1">
      <alignment horizontal="center" vertical="center" wrapText="1"/>
    </xf>
    <xf numFmtId="167" fontId="28" fillId="0" borderId="2" xfId="0" applyNumberFormat="1" applyFont="1" applyBorder="1" applyAlignment="1">
      <alignment vertical="center" wrapText="1"/>
    </xf>
    <xf numFmtId="167" fontId="27" fillId="0" borderId="2" xfId="0" applyNumberFormat="1" applyFont="1" applyBorder="1" applyAlignment="1">
      <alignment horizontal="center" vertical="center" wrapText="1"/>
    </xf>
    <xf numFmtId="167" fontId="25" fillId="0" borderId="2" xfId="0" applyNumberFormat="1" applyFont="1" applyBorder="1" applyAlignment="1">
      <alignment horizontal="left" vertical="center" wrapText="1"/>
    </xf>
    <xf numFmtId="1" fontId="27" fillId="5" borderId="2" xfId="0" applyNumberFormat="1" applyFont="1" applyFill="1" applyBorder="1" applyAlignment="1">
      <alignment horizontal="center" vertical="center" wrapText="1"/>
    </xf>
    <xf numFmtId="10" fontId="27" fillId="0" borderId="2" xfId="2" applyNumberFormat="1" applyFont="1" applyBorder="1" applyAlignment="1" applyProtection="1">
      <alignment horizontal="center" vertical="center" wrapText="1"/>
    </xf>
    <xf numFmtId="167" fontId="25" fillId="0" borderId="2" xfId="0" applyNumberFormat="1" applyFont="1" applyBorder="1" applyAlignment="1">
      <alignment horizontal="center" vertical="center" wrapText="1"/>
    </xf>
    <xf numFmtId="10" fontId="27" fillId="0" borderId="2" xfId="0" applyNumberFormat="1" applyFont="1" applyBorder="1" applyAlignment="1">
      <alignment horizontal="center" vertical="center" wrapText="1"/>
    </xf>
    <xf numFmtId="167" fontId="31" fillId="0" borderId="2" xfId="0" applyNumberFormat="1" applyFont="1" applyBorder="1" applyAlignment="1">
      <alignment horizontal="center" vertical="center" wrapText="1"/>
    </xf>
    <xf numFmtId="167" fontId="25" fillId="4" borderId="2" xfId="0" applyNumberFormat="1" applyFont="1" applyFill="1" applyBorder="1" applyAlignment="1">
      <alignment horizontal="left" vertical="center" wrapText="1"/>
    </xf>
    <xf numFmtId="0" fontId="19" fillId="0" borderId="2" xfId="0" applyFont="1" applyBorder="1" applyAlignment="1">
      <alignment horizontal="center" vertical="center"/>
    </xf>
    <xf numFmtId="170" fontId="19" fillId="0" borderId="2" xfId="1" applyNumberFormat="1" applyFont="1" applyBorder="1" applyAlignment="1" applyProtection="1">
      <alignment horizontal="center" vertical="center"/>
    </xf>
    <xf numFmtId="170" fontId="18" fillId="0" borderId="2" xfId="0" applyNumberFormat="1" applyFont="1" applyBorder="1" applyAlignment="1">
      <alignment horizontal="center" vertical="center"/>
    </xf>
    <xf numFmtId="0" fontId="27" fillId="0" borderId="2" xfId="0" applyFont="1" applyBorder="1" applyAlignment="1">
      <alignment horizontal="center" vertical="center" wrapText="1"/>
    </xf>
    <xf numFmtId="0" fontId="33" fillId="4" borderId="2" xfId="0" applyFont="1" applyFill="1" applyBorder="1" applyAlignment="1">
      <alignment horizontal="center" vertical="center"/>
    </xf>
    <xf numFmtId="10" fontId="27" fillId="0" borderId="2" xfId="0" applyNumberFormat="1" applyFont="1" applyBorder="1" applyAlignment="1">
      <alignment horizontal="center" vertical="center"/>
    </xf>
    <xf numFmtId="0" fontId="27" fillId="6" borderId="8" xfId="0" applyFont="1" applyFill="1" applyBorder="1" applyAlignment="1">
      <alignment horizontal="center" vertical="center" wrapText="1"/>
    </xf>
    <xf numFmtId="168" fontId="27" fillId="4" borderId="2" xfId="1" applyFont="1" applyFill="1" applyBorder="1" applyAlignment="1" applyProtection="1">
      <alignment horizontal="center" vertical="center"/>
    </xf>
    <xf numFmtId="0" fontId="25" fillId="0" borderId="40" xfId="0" applyFont="1" applyBorder="1"/>
    <xf numFmtId="0" fontId="34" fillId="5" borderId="2" xfId="0" applyFont="1" applyFill="1" applyBorder="1" applyAlignment="1">
      <alignment horizontal="center" vertical="center"/>
    </xf>
    <xf numFmtId="0" fontId="35" fillId="5" borderId="0" xfId="0" applyFont="1" applyFill="1" applyAlignment="1">
      <alignment vertical="center"/>
    </xf>
    <xf numFmtId="0" fontId="34" fillId="5" borderId="0" xfId="0" applyFont="1" applyFill="1" applyAlignment="1">
      <alignment vertical="center"/>
    </xf>
    <xf numFmtId="0" fontId="34" fillId="7" borderId="10" xfId="0" applyFont="1" applyFill="1" applyBorder="1" applyAlignment="1">
      <alignment horizontal="center" vertical="center"/>
    </xf>
    <xf numFmtId="0" fontId="35" fillId="5" borderId="5" xfId="0" applyFont="1" applyFill="1" applyBorder="1" applyAlignment="1">
      <alignment vertical="center"/>
    </xf>
    <xf numFmtId="0" fontId="34" fillId="7" borderId="11" xfId="0" applyFont="1" applyFill="1" applyBorder="1" applyAlignment="1">
      <alignment horizontal="center" vertical="center"/>
    </xf>
    <xf numFmtId="0" fontId="35" fillId="5" borderId="12" xfId="0" applyFont="1" applyFill="1" applyBorder="1" applyAlignment="1">
      <alignment vertical="center"/>
    </xf>
    <xf numFmtId="0" fontId="35" fillId="5" borderId="2" xfId="0" applyFont="1" applyFill="1" applyBorder="1" applyAlignment="1">
      <alignment horizontal="center" vertical="center"/>
    </xf>
    <xf numFmtId="0" fontId="34" fillId="7" borderId="15" xfId="0" applyFont="1" applyFill="1" applyBorder="1" applyAlignment="1">
      <alignment horizontal="center" vertical="center"/>
    </xf>
    <xf numFmtId="0" fontId="37" fillId="9" borderId="16" xfId="0" applyFont="1" applyFill="1" applyBorder="1" applyAlignment="1">
      <alignment horizontal="center" vertical="center"/>
    </xf>
    <xf numFmtId="174" fontId="37" fillId="5" borderId="17" xfId="0" applyNumberFormat="1" applyFont="1" applyFill="1" applyBorder="1" applyAlignment="1">
      <alignment horizontal="center" vertical="center"/>
    </xf>
    <xf numFmtId="0" fontId="37" fillId="5" borderId="17" xfId="0" applyFont="1" applyFill="1" applyBorder="1" applyAlignment="1">
      <alignment horizontal="center" vertical="center" wrapText="1"/>
    </xf>
    <xf numFmtId="0" fontId="34" fillId="7" borderId="18" xfId="0" applyFont="1" applyFill="1" applyBorder="1" applyAlignment="1">
      <alignment horizontal="center" vertical="center"/>
    </xf>
    <xf numFmtId="0" fontId="35" fillId="5" borderId="19" xfId="0" applyFont="1" applyFill="1" applyBorder="1" applyAlignment="1">
      <alignment vertical="center"/>
    </xf>
    <xf numFmtId="173" fontId="37" fillId="5" borderId="20" xfId="0" applyNumberFormat="1" applyFont="1" applyFill="1" applyBorder="1" applyAlignment="1">
      <alignment horizontal="center" vertical="center"/>
    </xf>
    <xf numFmtId="0" fontId="35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34" fillId="7" borderId="15" xfId="0" applyFont="1" applyFill="1" applyBorder="1" applyAlignment="1">
      <alignment horizontal="left" vertical="center"/>
    </xf>
    <xf numFmtId="0" fontId="34" fillId="7" borderId="22" xfId="0" applyFont="1" applyFill="1" applyBorder="1" applyAlignment="1">
      <alignment horizontal="left" vertical="center"/>
    </xf>
    <xf numFmtId="0" fontId="34" fillId="7" borderId="0" xfId="0" applyFont="1" applyFill="1" applyAlignment="1">
      <alignment horizontal="left" vertical="center"/>
    </xf>
    <xf numFmtId="0" fontId="34" fillId="7" borderId="16" xfId="0" applyFont="1" applyFill="1" applyBorder="1" applyAlignment="1">
      <alignment horizontal="center" vertical="center"/>
    </xf>
    <xf numFmtId="0" fontId="35" fillId="5" borderId="23" xfId="0" applyFont="1" applyFill="1" applyBorder="1" applyAlignment="1">
      <alignment vertical="center"/>
    </xf>
    <xf numFmtId="0" fontId="35" fillId="5" borderId="0" xfId="0" applyFont="1" applyFill="1"/>
    <xf numFmtId="174" fontId="37" fillId="0" borderId="17" xfId="0" applyNumberFormat="1" applyFont="1" applyBorder="1" applyAlignment="1">
      <alignment horizontal="center" vertical="center"/>
    </xf>
    <xf numFmtId="0" fontId="35" fillId="5" borderId="22" xfId="0" applyFont="1" applyFill="1" applyBorder="1" applyAlignment="1">
      <alignment vertical="center"/>
    </xf>
    <xf numFmtId="0" fontId="35" fillId="7" borderId="19" xfId="0" applyFont="1" applyFill="1" applyBorder="1" applyAlignment="1">
      <alignment vertical="center"/>
    </xf>
    <xf numFmtId="174" fontId="18" fillId="7" borderId="20" xfId="0" applyNumberFormat="1" applyFont="1" applyFill="1" applyBorder="1" applyAlignment="1">
      <alignment horizontal="center" vertical="center"/>
    </xf>
    <xf numFmtId="0" fontId="18" fillId="7" borderId="2" xfId="0" applyFont="1" applyFill="1" applyBorder="1" applyAlignment="1">
      <alignment horizontal="center" vertical="center"/>
    </xf>
    <xf numFmtId="0" fontId="35" fillId="7" borderId="22" xfId="0" applyFont="1" applyFill="1" applyBorder="1" applyAlignment="1">
      <alignment horizontal="left" vertical="center"/>
    </xf>
    <xf numFmtId="0" fontId="35" fillId="7" borderId="22" xfId="0" applyFont="1" applyFill="1" applyBorder="1" applyAlignment="1">
      <alignment horizontal="center" vertical="center"/>
    </xf>
    <xf numFmtId="0" fontId="34" fillId="7" borderId="22" xfId="0" applyFont="1" applyFill="1" applyBorder="1" applyAlignment="1">
      <alignment horizontal="center" vertical="center"/>
    </xf>
    <xf numFmtId="10" fontId="18" fillId="7" borderId="3" xfId="0" applyNumberFormat="1" applyFont="1" applyFill="1" applyBorder="1" applyAlignment="1">
      <alignment horizontal="center"/>
    </xf>
    <xf numFmtId="174" fontId="34" fillId="7" borderId="24" xfId="0" applyNumberFormat="1" applyFont="1" applyFill="1" applyBorder="1" applyAlignment="1">
      <alignment horizontal="center" vertical="center"/>
    </xf>
    <xf numFmtId="10" fontId="19" fillId="0" borderId="3" xfId="2" applyNumberFormat="1" applyFont="1" applyBorder="1" applyAlignment="1" applyProtection="1">
      <alignment horizontal="center"/>
    </xf>
    <xf numFmtId="174" fontId="37" fillId="0" borderId="25" xfId="0" applyNumberFormat="1" applyFont="1" applyBorder="1" applyAlignment="1">
      <alignment horizontal="center" vertical="center"/>
    </xf>
    <xf numFmtId="0" fontId="34" fillId="7" borderId="26" xfId="0" applyFont="1" applyFill="1" applyBorder="1" applyAlignment="1">
      <alignment horizontal="center" vertical="center"/>
    </xf>
    <xf numFmtId="10" fontId="37" fillId="7" borderId="3" xfId="0" applyNumberFormat="1" applyFont="1" applyFill="1" applyBorder="1" applyAlignment="1">
      <alignment horizontal="center"/>
    </xf>
    <xf numFmtId="0" fontId="18" fillId="7" borderId="3" xfId="0" applyFont="1" applyFill="1" applyBorder="1" applyAlignment="1">
      <alignment horizontal="center" vertical="center"/>
    </xf>
    <xf numFmtId="0" fontId="34" fillId="7" borderId="24" xfId="0" applyFont="1" applyFill="1" applyBorder="1" applyAlignment="1">
      <alignment horizontal="center" vertical="center"/>
    </xf>
    <xf numFmtId="9" fontId="35" fillId="0" borderId="2" xfId="2" applyFont="1" applyBorder="1" applyAlignment="1" applyProtection="1">
      <alignment horizontal="center"/>
    </xf>
    <xf numFmtId="10" fontId="35" fillId="0" borderId="2" xfId="2" applyNumberFormat="1" applyFont="1" applyBorder="1" applyAlignment="1" applyProtection="1">
      <alignment horizontal="center"/>
    </xf>
    <xf numFmtId="10" fontId="35" fillId="5" borderId="2" xfId="0" applyNumberFormat="1" applyFont="1" applyFill="1" applyBorder="1" applyAlignment="1">
      <alignment horizontal="center"/>
    </xf>
    <xf numFmtId="0" fontId="35" fillId="0" borderId="22" xfId="0" applyFont="1" applyBorder="1" applyAlignment="1">
      <alignment vertical="center"/>
    </xf>
    <xf numFmtId="0" fontId="35" fillId="0" borderId="12" xfId="0" applyFont="1" applyBorder="1" applyAlignment="1">
      <alignment vertical="center"/>
    </xf>
    <xf numFmtId="0" fontId="34" fillId="7" borderId="18" xfId="0" applyFont="1" applyFill="1" applyBorder="1" applyAlignment="1">
      <alignment vertical="center"/>
    </xf>
    <xf numFmtId="0" fontId="34" fillId="7" borderId="19" xfId="0" applyFont="1" applyFill="1" applyBorder="1" applyAlignment="1">
      <alignment vertical="center"/>
    </xf>
    <xf numFmtId="10" fontId="37" fillId="7" borderId="2" xfId="0" applyNumberFormat="1" applyFont="1" applyFill="1" applyBorder="1" applyAlignment="1">
      <alignment horizontal="center" vertical="center"/>
    </xf>
    <xf numFmtId="174" fontId="37" fillId="7" borderId="27" xfId="0" applyNumberFormat="1" applyFont="1" applyFill="1" applyBorder="1" applyAlignment="1">
      <alignment horizontal="center" vertical="center"/>
    </xf>
    <xf numFmtId="0" fontId="34" fillId="5" borderId="12" xfId="0" applyFont="1" applyFill="1" applyBorder="1" applyAlignment="1">
      <alignment horizontal="center" vertical="center" wrapText="1"/>
    </xf>
    <xf numFmtId="0" fontId="38" fillId="5" borderId="12" xfId="0" applyFont="1" applyFill="1" applyBorder="1" applyAlignment="1">
      <alignment horizontal="center" vertical="center" wrapText="1"/>
    </xf>
    <xf numFmtId="174" fontId="37" fillId="0" borderId="75" xfId="0" applyNumberFormat="1" applyFont="1" applyBorder="1" applyAlignment="1">
      <alignment horizontal="center" vertical="center"/>
    </xf>
    <xf numFmtId="174" fontId="37" fillId="7" borderId="20" xfId="0" applyNumberFormat="1" applyFont="1" applyFill="1" applyBorder="1" applyAlignment="1">
      <alignment horizontal="center" vertical="center"/>
    </xf>
    <xf numFmtId="0" fontId="34" fillId="7" borderId="0" xfId="0" applyFont="1" applyFill="1" applyAlignment="1">
      <alignment horizontal="center" vertical="center"/>
    </xf>
    <xf numFmtId="0" fontId="34" fillId="0" borderId="11" xfId="0" applyFont="1" applyBorder="1" applyAlignment="1">
      <alignment vertical="center"/>
    </xf>
    <xf numFmtId="174" fontId="34" fillId="5" borderId="29" xfId="0" applyNumberFormat="1" applyFont="1" applyFill="1" applyBorder="1" applyAlignment="1">
      <alignment horizontal="center" vertical="center"/>
    </xf>
    <xf numFmtId="0" fontId="34" fillId="7" borderId="11" xfId="0" applyFont="1" applyFill="1" applyBorder="1" applyAlignment="1">
      <alignment vertical="center"/>
    </xf>
    <xf numFmtId="0" fontId="34" fillId="7" borderId="30" xfId="0" applyFont="1" applyFill="1" applyBorder="1" applyAlignment="1">
      <alignment horizontal="center" vertical="center"/>
    </xf>
    <xf numFmtId="10" fontId="38" fillId="0" borderId="32" xfId="0" applyNumberFormat="1" applyFont="1" applyBorder="1" applyAlignment="1">
      <alignment horizontal="center" vertical="center"/>
    </xf>
    <xf numFmtId="10" fontId="38" fillId="0" borderId="33" xfId="0" applyNumberFormat="1" applyFont="1" applyBorder="1" applyAlignment="1">
      <alignment horizontal="center" vertical="center"/>
    </xf>
    <xf numFmtId="10" fontId="38" fillId="0" borderId="34" xfId="0" applyNumberFormat="1" applyFont="1" applyBorder="1" applyAlignment="1">
      <alignment horizontal="center" vertical="center"/>
    </xf>
    <xf numFmtId="0" fontId="34" fillId="7" borderId="35" xfId="0" applyFont="1" applyFill="1" applyBorder="1" applyAlignment="1">
      <alignment vertical="center"/>
    </xf>
    <xf numFmtId="0" fontId="34" fillId="7" borderId="36" xfId="0" applyFont="1" applyFill="1" applyBorder="1" applyAlignment="1">
      <alignment vertical="center"/>
    </xf>
    <xf numFmtId="174" fontId="37" fillId="7" borderId="37" xfId="0" applyNumberFormat="1" applyFont="1" applyFill="1" applyBorder="1" applyAlignment="1">
      <alignment horizontal="center" vertical="center"/>
    </xf>
    <xf numFmtId="0" fontId="18" fillId="7" borderId="2" xfId="0" applyFont="1" applyFill="1" applyBorder="1" applyAlignment="1">
      <alignment horizontal="center" vertical="center" wrapText="1"/>
    </xf>
    <xf numFmtId="174" fontId="18" fillId="7" borderId="2" xfId="0" applyNumberFormat="1" applyFont="1" applyFill="1" applyBorder="1" applyAlignment="1">
      <alignment horizontal="center" vertical="center" wrapText="1"/>
    </xf>
    <xf numFmtId="0" fontId="18" fillId="7" borderId="6" xfId="0" applyFont="1" applyFill="1" applyBorder="1" applyAlignment="1">
      <alignment horizontal="center" vertical="center" wrapText="1"/>
    </xf>
    <xf numFmtId="174" fontId="18" fillId="7" borderId="6" xfId="0" applyNumberFormat="1" applyFont="1" applyFill="1" applyBorder="1" applyAlignment="1">
      <alignment horizontal="center" vertical="center" wrapText="1"/>
    </xf>
    <xf numFmtId="10" fontId="18" fillId="7" borderId="38" xfId="0" applyNumberFormat="1" applyFont="1" applyFill="1" applyBorder="1" applyAlignment="1">
      <alignment horizontal="center"/>
    </xf>
    <xf numFmtId="0" fontId="34" fillId="7" borderId="3" xfId="0" applyFont="1" applyFill="1" applyBorder="1" applyAlignment="1">
      <alignment horizontal="center" vertical="center"/>
    </xf>
    <xf numFmtId="10" fontId="38" fillId="5" borderId="12" xfId="0" applyNumberFormat="1" applyFont="1" applyFill="1" applyBorder="1" applyAlignment="1">
      <alignment horizontal="center" vertical="center"/>
    </xf>
    <xf numFmtId="10" fontId="34" fillId="7" borderId="19" xfId="0" applyNumberFormat="1" applyFont="1" applyFill="1" applyBorder="1" applyAlignment="1">
      <alignment vertical="center"/>
    </xf>
    <xf numFmtId="10" fontId="37" fillId="7" borderId="3" xfId="0" applyNumberFormat="1" applyFont="1" applyFill="1" applyBorder="1" applyAlignment="1">
      <alignment horizontal="center" vertical="center"/>
    </xf>
    <xf numFmtId="0" fontId="34" fillId="7" borderId="3" xfId="0" applyFont="1" applyFill="1" applyBorder="1" applyAlignment="1">
      <alignment horizontal="left" vertical="center"/>
    </xf>
    <xf numFmtId="0" fontId="34" fillId="7" borderId="41" xfId="0" applyFont="1" applyFill="1" applyBorder="1" applyAlignment="1">
      <alignment horizontal="center" vertical="center"/>
    </xf>
    <xf numFmtId="0" fontId="34" fillId="7" borderId="42" xfId="0" applyFont="1" applyFill="1" applyBorder="1" applyAlignment="1">
      <alignment horizontal="center" vertical="center"/>
    </xf>
    <xf numFmtId="174" fontId="38" fillId="0" borderId="43" xfId="0" applyNumberFormat="1" applyFont="1" applyBorder="1" applyAlignment="1">
      <alignment horizontal="center" vertical="center"/>
    </xf>
    <xf numFmtId="0" fontId="34" fillId="5" borderId="11" xfId="0" applyFont="1" applyFill="1" applyBorder="1" applyAlignment="1">
      <alignment vertical="center"/>
    </xf>
    <xf numFmtId="174" fontId="34" fillId="5" borderId="25" xfId="0" applyNumberFormat="1" applyFont="1" applyFill="1" applyBorder="1" applyAlignment="1">
      <alignment horizontal="center" vertical="center"/>
    </xf>
    <xf numFmtId="0" fontId="35" fillId="5" borderId="12" xfId="0" applyFont="1" applyFill="1" applyBorder="1" applyAlignment="1">
      <alignment horizontal="justify" vertical="center" wrapText="1"/>
    </xf>
    <xf numFmtId="174" fontId="34" fillId="0" borderId="17" xfId="0" applyNumberFormat="1" applyFont="1" applyBorder="1" applyAlignment="1">
      <alignment horizontal="center" vertical="center"/>
    </xf>
    <xf numFmtId="174" fontId="39" fillId="7" borderId="6" xfId="0" applyNumberFormat="1" applyFont="1" applyFill="1" applyBorder="1" applyAlignment="1">
      <alignment horizontal="center" vertical="center"/>
    </xf>
    <xf numFmtId="0" fontId="34" fillId="7" borderId="4" xfId="0" applyFont="1" applyFill="1" applyBorder="1" applyAlignment="1">
      <alignment horizontal="left" vertical="center"/>
    </xf>
    <xf numFmtId="0" fontId="34" fillId="7" borderId="6" xfId="0" applyFont="1" applyFill="1" applyBorder="1" applyAlignment="1">
      <alignment horizontal="left" vertical="center"/>
    </xf>
    <xf numFmtId="0" fontId="18" fillId="7" borderId="9" xfId="0" applyFont="1" applyFill="1" applyBorder="1" applyAlignment="1">
      <alignment horizontal="center" vertical="center"/>
    </xf>
    <xf numFmtId="0" fontId="34" fillId="5" borderId="22" xfId="0" applyFont="1" applyFill="1" applyBorder="1" applyAlignment="1">
      <alignment vertical="center"/>
    </xf>
    <xf numFmtId="10" fontId="37" fillId="0" borderId="10" xfId="0" applyNumberFormat="1" applyFont="1" applyBorder="1" applyAlignment="1">
      <alignment horizontal="center" vertical="center"/>
    </xf>
    <xf numFmtId="0" fontId="34" fillId="5" borderId="12" xfId="0" applyFont="1" applyFill="1" applyBorder="1" applyAlignment="1">
      <alignment vertical="center"/>
    </xf>
    <xf numFmtId="0" fontId="34" fillId="5" borderId="23" xfId="0" applyFont="1" applyFill="1" applyBorder="1" applyAlignment="1">
      <alignment vertical="center"/>
    </xf>
    <xf numFmtId="10" fontId="37" fillId="0" borderId="18" xfId="0" applyNumberFormat="1" applyFont="1" applyBorder="1" applyAlignment="1">
      <alignment horizontal="center" vertical="center"/>
    </xf>
    <xf numFmtId="0" fontId="37" fillId="5" borderId="2" xfId="0" applyFont="1" applyFill="1" applyBorder="1" applyAlignment="1">
      <alignment horizontal="center" vertical="center" wrapText="1"/>
    </xf>
    <xf numFmtId="0" fontId="37" fillId="5" borderId="12" xfId="0" applyFont="1" applyFill="1" applyBorder="1" applyAlignment="1">
      <alignment vertical="center"/>
    </xf>
    <xf numFmtId="0" fontId="38" fillId="5" borderId="12" xfId="0" applyFont="1" applyFill="1" applyBorder="1" applyAlignment="1">
      <alignment vertical="center"/>
    </xf>
    <xf numFmtId="10" fontId="37" fillId="0" borderId="2" xfId="0" applyNumberFormat="1" applyFont="1" applyBorder="1" applyAlignment="1">
      <alignment horizontal="center" vertical="center"/>
    </xf>
    <xf numFmtId="0" fontId="34" fillId="5" borderId="0" xfId="0" applyFont="1" applyFill="1"/>
    <xf numFmtId="0" fontId="34" fillId="7" borderId="6" xfId="0" applyFont="1" applyFill="1" applyBorder="1" applyAlignment="1">
      <alignment vertical="center" wrapText="1"/>
    </xf>
    <xf numFmtId="174" fontId="37" fillId="7" borderId="17" xfId="0" applyNumberFormat="1" applyFont="1" applyFill="1" applyBorder="1" applyAlignment="1">
      <alignment horizontal="center" vertical="center"/>
    </xf>
    <xf numFmtId="174" fontId="18" fillId="7" borderId="27" xfId="0" applyNumberFormat="1" applyFont="1" applyFill="1" applyBorder="1" applyAlignment="1">
      <alignment horizontal="center" vertical="center" wrapText="1"/>
    </xf>
    <xf numFmtId="167" fontId="38" fillId="0" borderId="49" xfId="0" applyNumberFormat="1" applyFont="1" applyBorder="1" applyAlignment="1">
      <alignment horizontal="right"/>
    </xf>
    <xf numFmtId="10" fontId="38" fillId="0" borderId="2" xfId="0" applyNumberFormat="1" applyFont="1" applyBorder="1"/>
    <xf numFmtId="0" fontId="35" fillId="0" borderId="4" xfId="0" applyFont="1" applyBorder="1" applyAlignment="1">
      <alignment horizontal="center" vertical="center" wrapText="1"/>
    </xf>
    <xf numFmtId="0" fontId="35" fillId="0" borderId="4" xfId="0" applyFont="1" applyBorder="1" applyAlignment="1">
      <alignment horizontal="center" vertical="center"/>
    </xf>
    <xf numFmtId="0" fontId="35" fillId="0" borderId="4" xfId="0" applyFont="1" applyBorder="1"/>
    <xf numFmtId="0" fontId="35" fillId="5" borderId="6" xfId="0" applyFont="1" applyFill="1" applyBorder="1" applyAlignment="1">
      <alignment vertical="center"/>
    </xf>
    <xf numFmtId="10" fontId="38" fillId="7" borderId="2" xfId="0" applyNumberFormat="1" applyFont="1" applyFill="1" applyBorder="1"/>
    <xf numFmtId="167" fontId="38" fillId="0" borderId="49" xfId="0" applyNumberFormat="1" applyFont="1" applyBorder="1" applyAlignment="1">
      <alignment horizontal="right" vertical="center"/>
    </xf>
    <xf numFmtId="10" fontId="38" fillId="0" borderId="2" xfId="0" applyNumberFormat="1" applyFont="1" applyBorder="1" applyAlignment="1">
      <alignment horizontal="right" vertical="center"/>
    </xf>
    <xf numFmtId="167" fontId="37" fillId="7" borderId="49" xfId="0" applyNumberFormat="1" applyFont="1" applyFill="1" applyBorder="1" applyAlignment="1">
      <alignment horizontal="right" vertical="center"/>
    </xf>
    <xf numFmtId="10" fontId="35" fillId="0" borderId="2" xfId="0" applyNumberFormat="1" applyFont="1" applyBorder="1"/>
    <xf numFmtId="0" fontId="34" fillId="0" borderId="2" xfId="0" applyFont="1" applyBorder="1"/>
    <xf numFmtId="10" fontId="35" fillId="7" borderId="2" xfId="0" applyNumberFormat="1" applyFont="1" applyFill="1" applyBorder="1"/>
    <xf numFmtId="10" fontId="35" fillId="5" borderId="2" xfId="0" applyNumberFormat="1" applyFont="1" applyFill="1" applyBorder="1"/>
    <xf numFmtId="10" fontId="35" fillId="0" borderId="2" xfId="0" applyNumberFormat="1" applyFont="1" applyBorder="1" applyAlignment="1">
      <alignment horizontal="right" vertical="center"/>
    </xf>
    <xf numFmtId="167" fontId="37" fillId="5" borderId="49" xfId="0" applyNumberFormat="1" applyFont="1" applyFill="1" applyBorder="1" applyAlignment="1">
      <alignment horizontal="right"/>
    </xf>
    <xf numFmtId="0" fontId="34" fillId="7" borderId="49" xfId="0" applyFont="1" applyFill="1" applyBorder="1" applyAlignment="1">
      <alignment horizontal="center" vertical="center" wrapText="1"/>
    </xf>
    <xf numFmtId="167" fontId="35" fillId="0" borderId="49" xfId="0" applyNumberFormat="1" applyFont="1" applyBorder="1" applyAlignment="1">
      <alignment horizontal="center" vertical="center"/>
    </xf>
    <xf numFmtId="167" fontId="35" fillId="0" borderId="51" xfId="0" applyNumberFormat="1" applyFont="1" applyBorder="1" applyAlignment="1">
      <alignment horizontal="center" vertical="center"/>
    </xf>
    <xf numFmtId="167" fontId="34" fillId="7" borderId="53" xfId="0" applyNumberFormat="1" applyFont="1" applyFill="1" applyBorder="1" applyAlignment="1">
      <alignment horizontal="center" vertical="center"/>
    </xf>
    <xf numFmtId="0" fontId="34" fillId="9" borderId="11" xfId="0" applyFont="1" applyFill="1" applyBorder="1" applyAlignment="1">
      <alignment vertical="center"/>
    </xf>
    <xf numFmtId="0" fontId="35" fillId="9" borderId="12" xfId="0" applyFont="1" applyFill="1" applyBorder="1" applyAlignment="1">
      <alignment horizontal="justify" vertical="center" wrapText="1"/>
    </xf>
    <xf numFmtId="174" fontId="34" fillId="9" borderId="17" xfId="0" applyNumberFormat="1" applyFont="1" applyFill="1" applyBorder="1" applyAlignment="1">
      <alignment horizontal="center" vertical="center"/>
    </xf>
    <xf numFmtId="0" fontId="35" fillId="9" borderId="12" xfId="0" applyFont="1" applyFill="1" applyBorder="1" applyAlignment="1">
      <alignment vertical="center"/>
    </xf>
    <xf numFmtId="176" fontId="34" fillId="9" borderId="17" xfId="0" applyNumberFormat="1" applyFont="1" applyFill="1" applyBorder="1" applyAlignment="1">
      <alignment horizontal="center" vertical="center"/>
    </xf>
    <xf numFmtId="0" fontId="34" fillId="5" borderId="17" xfId="0" applyFont="1" applyFill="1" applyBorder="1" applyAlignment="1">
      <alignment horizontal="center" vertical="center"/>
    </xf>
    <xf numFmtId="174" fontId="41" fillId="7" borderId="20" xfId="0" applyNumberFormat="1" applyFont="1" applyFill="1" applyBorder="1" applyAlignment="1">
      <alignment horizontal="center" vertical="center"/>
    </xf>
    <xf numFmtId="179" fontId="42" fillId="0" borderId="16" xfId="1" applyNumberFormat="1" applyFont="1" applyBorder="1" applyAlignment="1">
      <alignment horizontal="center"/>
    </xf>
    <xf numFmtId="179" fontId="37" fillId="15" borderId="16" xfId="0" applyNumberFormat="1" applyFont="1" applyFill="1" applyBorder="1" applyAlignment="1">
      <alignment horizontal="center" vertical="center"/>
    </xf>
    <xf numFmtId="178" fontId="35" fillId="7" borderId="2" xfId="0" applyNumberFormat="1" applyFont="1" applyFill="1" applyBorder="1"/>
    <xf numFmtId="0" fontId="0" fillId="0" borderId="0" xfId="0" applyAlignment="1">
      <alignment vertical="center"/>
    </xf>
    <xf numFmtId="0" fontId="18" fillId="12" borderId="0" xfId="0" applyFont="1" applyFill="1" applyAlignment="1">
      <alignment vertical="center"/>
    </xf>
    <xf numFmtId="0" fontId="18" fillId="0" borderId="0" xfId="0" applyFont="1"/>
    <xf numFmtId="0" fontId="27" fillId="6" borderId="2" xfId="0" applyFont="1" applyFill="1" applyBorder="1" applyAlignment="1">
      <alignment horizontal="center" vertical="center" wrapText="1"/>
    </xf>
    <xf numFmtId="10" fontId="27" fillId="13" borderId="2" xfId="0" applyNumberFormat="1" applyFont="1" applyFill="1" applyBorder="1" applyAlignment="1">
      <alignment horizontal="center" vertical="center"/>
    </xf>
    <xf numFmtId="0" fontId="27" fillId="19" borderId="0" xfId="0" applyFont="1" applyFill="1" applyAlignment="1">
      <alignment horizontal="center" vertical="center" wrapText="1"/>
    </xf>
    <xf numFmtId="10" fontId="27" fillId="13" borderId="0" xfId="0" applyNumberFormat="1" applyFont="1" applyFill="1" applyAlignment="1">
      <alignment vertical="center"/>
    </xf>
    <xf numFmtId="0" fontId="27" fillId="19" borderId="0" xfId="0" applyFont="1" applyFill="1" applyAlignment="1">
      <alignment vertical="center" wrapText="1"/>
    </xf>
    <xf numFmtId="10" fontId="14" fillId="18" borderId="2" xfId="2" applyNumberFormat="1" applyFill="1" applyBorder="1" applyAlignment="1">
      <alignment horizontal="center"/>
    </xf>
    <xf numFmtId="0" fontId="25" fillId="13" borderId="0" xfId="0" applyFont="1" applyFill="1" applyAlignment="1">
      <alignment vertical="center"/>
    </xf>
    <xf numFmtId="2" fontId="14" fillId="18" borderId="2" xfId="2" applyNumberFormat="1" applyFill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180" fontId="27" fillId="0" borderId="2" xfId="0" applyNumberFormat="1" applyFont="1" applyBorder="1" applyAlignment="1">
      <alignment horizontal="center" vertical="center" wrapText="1"/>
    </xf>
    <xf numFmtId="180" fontId="38" fillId="0" borderId="32" xfId="0" applyNumberFormat="1" applyFont="1" applyBorder="1" applyAlignment="1">
      <alignment horizontal="center" vertical="center"/>
    </xf>
    <xf numFmtId="180" fontId="35" fillId="0" borderId="13" xfId="0" applyNumberFormat="1" applyFont="1" applyBorder="1" applyAlignment="1">
      <alignment horizontal="center"/>
    </xf>
    <xf numFmtId="180" fontId="6" fillId="0" borderId="13" xfId="0" applyNumberFormat="1" applyFont="1" applyBorder="1" applyAlignment="1">
      <alignment horizontal="center"/>
    </xf>
    <xf numFmtId="180" fontId="10" fillId="0" borderId="32" xfId="0" applyNumberFormat="1" applyFont="1" applyBorder="1" applyAlignment="1">
      <alignment horizontal="center" vertical="center"/>
    </xf>
    <xf numFmtId="177" fontId="20" fillId="0" borderId="2" xfId="0" applyNumberFormat="1" applyFont="1" applyBorder="1" applyAlignment="1">
      <alignment horizontal="center" vertical="center" wrapText="1"/>
    </xf>
    <xf numFmtId="0" fontId="19" fillId="0" borderId="0" xfId="0" applyFont="1" applyAlignment="1">
      <alignment horizontal="center"/>
    </xf>
    <xf numFmtId="181" fontId="27" fillId="0" borderId="2" xfId="0" applyNumberFormat="1" applyFont="1" applyBorder="1" applyAlignment="1">
      <alignment horizontal="center" vertical="center"/>
    </xf>
    <xf numFmtId="44" fontId="19" fillId="12" borderId="0" xfId="0" applyNumberFormat="1" applyFont="1" applyFill="1"/>
    <xf numFmtId="0" fontId="0" fillId="12" borderId="0" xfId="0" applyFill="1"/>
    <xf numFmtId="0" fontId="19" fillId="12" borderId="0" xfId="0" applyFont="1" applyFill="1"/>
    <xf numFmtId="0" fontId="45" fillId="0" borderId="2" xfId="0" applyFont="1" applyBorder="1" applyAlignment="1">
      <alignment horizontal="left" vertical="center" shrinkToFit="1"/>
    </xf>
    <xf numFmtId="0" fontId="45" fillId="0" borderId="2" xfId="0" applyFont="1" applyBorder="1" applyAlignment="1">
      <alignment vertical="center"/>
    </xf>
    <xf numFmtId="0" fontId="27" fillId="21" borderId="2" xfId="0" applyFont="1" applyFill="1" applyBorder="1" applyAlignment="1">
      <alignment horizontal="center"/>
    </xf>
    <xf numFmtId="0" fontId="27" fillId="21" borderId="2" xfId="0" applyFont="1" applyFill="1" applyBorder="1"/>
    <xf numFmtId="164" fontId="27" fillId="21" borderId="2" xfId="0" applyNumberFormat="1" applyFont="1" applyFill="1" applyBorder="1"/>
    <xf numFmtId="164" fontId="27" fillId="21" borderId="3" xfId="0" applyNumberFormat="1" applyFont="1" applyFill="1" applyBorder="1"/>
    <xf numFmtId="164" fontId="27" fillId="21" borderId="4" xfId="0" applyNumberFormat="1" applyFont="1" applyFill="1" applyBorder="1"/>
    <xf numFmtId="0" fontId="27" fillId="21" borderId="6" xfId="0" applyFont="1" applyFill="1" applyBorder="1"/>
    <xf numFmtId="0" fontId="25" fillId="21" borderId="2" xfId="0" applyFont="1" applyFill="1" applyBorder="1" applyAlignment="1">
      <alignment horizontal="center" vertical="center"/>
    </xf>
    <xf numFmtId="177" fontId="19" fillId="0" borderId="0" xfId="0" applyNumberFormat="1" applyFont="1"/>
    <xf numFmtId="0" fontId="18" fillId="3" borderId="2" xfId="0" applyFont="1" applyFill="1" applyBorder="1" applyAlignment="1">
      <alignment horizontal="center" vertical="center"/>
    </xf>
    <xf numFmtId="0" fontId="29" fillId="3" borderId="2" xfId="0" applyFont="1" applyFill="1" applyBorder="1" applyAlignment="1">
      <alignment horizontal="left" vertical="center"/>
    </xf>
    <xf numFmtId="169" fontId="27" fillId="12" borderId="2" xfId="0" applyNumberFormat="1" applyFont="1" applyFill="1" applyBorder="1" applyAlignment="1">
      <alignment horizontal="center" vertical="center"/>
    </xf>
    <xf numFmtId="169" fontId="27" fillId="0" borderId="2" xfId="0" applyNumberFormat="1" applyFont="1" applyBorder="1" applyAlignment="1">
      <alignment horizontal="center" vertical="center"/>
    </xf>
    <xf numFmtId="177" fontId="20" fillId="18" borderId="2" xfId="0" applyNumberFormat="1" applyFont="1" applyFill="1" applyBorder="1" applyAlignment="1">
      <alignment horizontal="center" vertical="center" wrapText="1"/>
    </xf>
    <xf numFmtId="0" fontId="20" fillId="18" borderId="2" xfId="0" applyFont="1" applyFill="1" applyBorder="1" applyAlignment="1">
      <alignment horizontal="center" vertical="center" wrapText="1"/>
    </xf>
    <xf numFmtId="168" fontId="27" fillId="4" borderId="40" xfId="1" applyFont="1" applyFill="1" applyBorder="1" applyAlignment="1" applyProtection="1">
      <alignment horizontal="center" vertical="center"/>
    </xf>
    <xf numFmtId="2" fontId="34" fillId="9" borderId="17" xfId="0" applyNumberFormat="1" applyFont="1" applyFill="1" applyBorder="1" applyAlignment="1">
      <alignment horizontal="center" vertical="center"/>
    </xf>
    <xf numFmtId="0" fontId="43" fillId="20" borderId="2" xfId="0" applyFont="1" applyFill="1" applyBorder="1" applyAlignment="1">
      <alignment horizontal="center" vertical="center"/>
    </xf>
    <xf numFmtId="0" fontId="44" fillId="0" borderId="2" xfId="0" applyFont="1" applyBorder="1" applyAlignment="1">
      <alignment horizontal="center" vertical="center"/>
    </xf>
    <xf numFmtId="0" fontId="45" fillId="0" borderId="2" xfId="0" applyFont="1" applyBorder="1" applyAlignment="1">
      <alignment horizontal="center" vertical="center" wrapText="1"/>
    </xf>
    <xf numFmtId="0" fontId="22" fillId="3" borderId="2" xfId="0" applyFont="1" applyFill="1" applyBorder="1" applyAlignment="1">
      <alignment horizontal="center" vertical="center" wrapText="1"/>
    </xf>
    <xf numFmtId="177" fontId="20" fillId="0" borderId="3" xfId="0" applyNumberFormat="1" applyFont="1" applyBorder="1" applyAlignment="1">
      <alignment horizontal="center" vertical="center" wrapText="1"/>
    </xf>
    <xf numFmtId="177" fontId="20" fillId="0" borderId="6" xfId="0" applyNumberFormat="1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18" fillId="18" borderId="2" xfId="0" applyFont="1" applyFill="1" applyBorder="1" applyAlignment="1">
      <alignment horizontal="center" vertical="center" wrapText="1"/>
    </xf>
    <xf numFmtId="167" fontId="21" fillId="0" borderId="2" xfId="0" applyNumberFormat="1" applyFont="1" applyBorder="1" applyAlignment="1">
      <alignment horizontal="center" vertical="center" wrapText="1"/>
    </xf>
    <xf numFmtId="0" fontId="18" fillId="0" borderId="0" xfId="0" applyFont="1" applyAlignment="1">
      <alignment horizontal="left" vertical="center"/>
    </xf>
    <xf numFmtId="0" fontId="22" fillId="3" borderId="2" xfId="0" applyFont="1" applyFill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0" fontId="21" fillId="18" borderId="2" xfId="0" applyFont="1" applyFill="1" applyBorder="1" applyAlignment="1">
      <alignment horizontal="center" vertical="center" wrapText="1"/>
    </xf>
    <xf numFmtId="177" fontId="20" fillId="0" borderId="2" xfId="0" applyNumberFormat="1" applyFont="1" applyBorder="1" applyAlignment="1">
      <alignment horizontal="center" vertical="center" wrapText="1"/>
    </xf>
    <xf numFmtId="0" fontId="20" fillId="0" borderId="9" xfId="0" applyFont="1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19" fillId="18" borderId="2" xfId="0" applyFont="1" applyFill="1" applyBorder="1" applyAlignment="1">
      <alignment horizontal="center" vertical="center" wrapText="1"/>
    </xf>
    <xf numFmtId="177" fontId="19" fillId="18" borderId="2" xfId="0" applyNumberFormat="1" applyFont="1" applyFill="1" applyBorder="1" applyAlignment="1">
      <alignment horizontal="center" vertical="center" wrapText="1"/>
    </xf>
    <xf numFmtId="0" fontId="18" fillId="0" borderId="2" xfId="0" applyFont="1" applyBorder="1" applyAlignment="1">
      <alignment horizontal="right" vertical="center"/>
    </xf>
    <xf numFmtId="177" fontId="18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18" fillId="0" borderId="0" xfId="0" applyFont="1" applyAlignment="1">
      <alignment horizontal="center" vertical="center"/>
    </xf>
    <xf numFmtId="0" fontId="19" fillId="0" borderId="0" xfId="0" applyFont="1" applyAlignment="1">
      <alignment horizontal="center"/>
    </xf>
    <xf numFmtId="0" fontId="23" fillId="0" borderId="0" xfId="0" applyFont="1" applyAlignment="1">
      <alignment horizontal="center" vertical="center"/>
    </xf>
    <xf numFmtId="44" fontId="19" fillId="12" borderId="0" xfId="0" applyNumberFormat="1" applyFont="1" applyFill="1" applyAlignment="1">
      <alignment horizontal="center"/>
    </xf>
    <xf numFmtId="0" fontId="19" fillId="12" borderId="0" xfId="0" applyFont="1" applyFill="1" applyAlignment="1">
      <alignment horizontal="center"/>
    </xf>
    <xf numFmtId="177" fontId="19" fillId="12" borderId="0" xfId="0" applyNumberFormat="1" applyFont="1" applyFill="1" applyAlignment="1">
      <alignment horizontal="center"/>
    </xf>
    <xf numFmtId="44" fontId="24" fillId="12" borderId="0" xfId="0" applyNumberFormat="1" applyFont="1" applyFill="1" applyAlignment="1">
      <alignment horizontal="center"/>
    </xf>
    <xf numFmtId="0" fontId="24" fillId="12" borderId="0" xfId="0" applyFont="1" applyFill="1" applyAlignment="1">
      <alignment horizontal="center"/>
    </xf>
    <xf numFmtId="167" fontId="27" fillId="3" borderId="6" xfId="0" applyNumberFormat="1" applyFont="1" applyFill="1" applyBorder="1" applyAlignment="1">
      <alignment horizontal="center" vertical="center" wrapText="1"/>
    </xf>
    <xf numFmtId="167" fontId="25" fillId="0" borderId="2" xfId="0" applyNumberFormat="1" applyFont="1" applyBorder="1" applyAlignment="1">
      <alignment horizontal="left" vertical="center" wrapText="1"/>
    </xf>
    <xf numFmtId="167" fontId="25" fillId="0" borderId="2" xfId="0" applyNumberFormat="1" applyFont="1" applyBorder="1" applyAlignment="1">
      <alignment horizontal="center" vertical="center" wrapText="1"/>
    </xf>
    <xf numFmtId="167" fontId="27" fillId="3" borderId="6" xfId="0" applyNumberFormat="1" applyFont="1" applyFill="1" applyBorder="1" applyAlignment="1">
      <alignment horizontal="left" vertical="center" wrapText="1"/>
    </xf>
    <xf numFmtId="167" fontId="27" fillId="7" borderId="2" xfId="0" applyNumberFormat="1" applyFont="1" applyFill="1" applyBorder="1" applyAlignment="1">
      <alignment horizontal="center" vertical="center"/>
    </xf>
    <xf numFmtId="0" fontId="27" fillId="7" borderId="2" xfId="0" applyFont="1" applyFill="1" applyBorder="1" applyAlignment="1">
      <alignment horizontal="center" vertical="center" wrapText="1"/>
    </xf>
    <xf numFmtId="1" fontId="27" fillId="0" borderId="2" xfId="0" applyNumberFormat="1" applyFont="1" applyBorder="1" applyAlignment="1" applyProtection="1">
      <alignment horizontal="center" vertical="center"/>
      <protection locked="0"/>
    </xf>
    <xf numFmtId="167" fontId="27" fillId="5" borderId="2" xfId="2" applyNumberFormat="1" applyFont="1" applyFill="1" applyBorder="1" applyAlignment="1" applyProtection="1">
      <alignment horizontal="center" vertical="center"/>
      <protection locked="0"/>
    </xf>
    <xf numFmtId="167" fontId="29" fillId="3" borderId="2" xfId="0" applyNumberFormat="1" applyFont="1" applyFill="1" applyBorder="1" applyAlignment="1">
      <alignment horizontal="center" vertical="center" wrapText="1"/>
    </xf>
    <xf numFmtId="167" fontId="27" fillId="3" borderId="2" xfId="0" applyNumberFormat="1" applyFont="1" applyFill="1" applyBorder="1" applyAlignment="1">
      <alignment horizontal="center" vertical="center" wrapText="1"/>
    </xf>
    <xf numFmtId="0" fontId="27" fillId="4" borderId="6" xfId="0" applyFont="1" applyFill="1" applyBorder="1" applyAlignment="1">
      <alignment horizontal="center" vertical="center" wrapText="1"/>
    </xf>
    <xf numFmtId="0" fontId="27" fillId="4" borderId="2" xfId="0" applyFont="1" applyFill="1" applyBorder="1" applyAlignment="1">
      <alignment horizontal="center" vertical="center" wrapText="1"/>
    </xf>
    <xf numFmtId="168" fontId="27" fillId="4" borderId="2" xfId="1" applyFont="1" applyFill="1" applyBorder="1" applyAlignment="1" applyProtection="1">
      <alignment horizontal="center" vertical="center" wrapText="1"/>
      <protection locked="0"/>
    </xf>
    <xf numFmtId="4" fontId="29" fillId="10" borderId="3" xfId="0" applyNumberFormat="1" applyFont="1" applyFill="1" applyBorder="1" applyAlignment="1">
      <alignment horizontal="center" vertical="center" wrapText="1"/>
    </xf>
    <xf numFmtId="4" fontId="29" fillId="10" borderId="4" xfId="0" applyNumberFormat="1" applyFont="1" applyFill="1" applyBorder="1" applyAlignment="1">
      <alignment horizontal="center" vertical="center" wrapText="1"/>
    </xf>
    <xf numFmtId="4" fontId="29" fillId="10" borderId="6" xfId="0" applyNumberFormat="1" applyFont="1" applyFill="1" applyBorder="1" applyAlignment="1">
      <alignment horizontal="center" vertical="center" wrapText="1"/>
    </xf>
    <xf numFmtId="3" fontId="28" fillId="6" borderId="2" xfId="0" applyNumberFormat="1" applyFont="1" applyFill="1" applyBorder="1" applyAlignment="1">
      <alignment horizontal="center" vertical="center" wrapText="1"/>
    </xf>
    <xf numFmtId="167" fontId="28" fillId="6" borderId="2" xfId="0" applyNumberFormat="1" applyFont="1" applyFill="1" applyBorder="1" applyAlignment="1">
      <alignment horizontal="center" vertical="center" wrapText="1"/>
    </xf>
    <xf numFmtId="167" fontId="28" fillId="0" borderId="2" xfId="0" applyNumberFormat="1" applyFont="1" applyBorder="1" applyAlignment="1">
      <alignment horizontal="center" vertical="center" wrapText="1"/>
    </xf>
    <xf numFmtId="10" fontId="25" fillId="4" borderId="2" xfId="2" applyNumberFormat="1" applyFont="1" applyFill="1" applyBorder="1" applyAlignment="1" applyProtection="1">
      <alignment horizontal="center" vertical="center" wrapText="1"/>
    </xf>
    <xf numFmtId="167" fontId="27" fillId="0" borderId="0" xfId="0" applyNumberFormat="1" applyFont="1" applyAlignment="1">
      <alignment horizontal="center" vertical="center" wrapText="1"/>
    </xf>
    <xf numFmtId="167" fontId="27" fillId="6" borderId="2" xfId="0" applyNumberFormat="1" applyFont="1" applyFill="1" applyBorder="1" applyAlignment="1">
      <alignment horizontal="center" vertical="center" wrapText="1"/>
    </xf>
    <xf numFmtId="167" fontId="31" fillId="0" borderId="2" xfId="0" applyNumberFormat="1" applyFont="1" applyBorder="1" applyAlignment="1">
      <alignment horizontal="center" vertical="center" wrapText="1"/>
    </xf>
    <xf numFmtId="4" fontId="27" fillId="3" borderId="6" xfId="0" applyNumberFormat="1" applyFont="1" applyFill="1" applyBorder="1" applyAlignment="1">
      <alignment horizontal="left" vertical="center" wrapText="1"/>
    </xf>
    <xf numFmtId="4" fontId="27" fillId="3" borderId="2" xfId="0" applyNumberFormat="1" applyFont="1" applyFill="1" applyBorder="1" applyAlignment="1">
      <alignment horizontal="left" vertical="center" wrapText="1"/>
    </xf>
    <xf numFmtId="167" fontId="27" fillId="7" borderId="2" xfId="0" applyNumberFormat="1" applyFont="1" applyFill="1" applyBorder="1" applyAlignment="1">
      <alignment horizontal="center" vertical="center" wrapText="1"/>
    </xf>
    <xf numFmtId="167" fontId="27" fillId="4" borderId="2" xfId="0" applyNumberFormat="1" applyFont="1" applyFill="1" applyBorder="1" applyAlignment="1" applyProtection="1">
      <alignment horizontal="center" vertical="center"/>
      <protection locked="0"/>
    </xf>
    <xf numFmtId="167" fontId="27" fillId="11" borderId="2" xfId="0" applyNumberFormat="1" applyFont="1" applyFill="1" applyBorder="1" applyAlignment="1">
      <alignment horizontal="center" vertical="center"/>
    </xf>
    <xf numFmtId="167" fontId="27" fillId="16" borderId="2" xfId="0" applyNumberFormat="1" applyFont="1" applyFill="1" applyBorder="1" applyAlignment="1">
      <alignment horizontal="center" vertical="center"/>
    </xf>
    <xf numFmtId="0" fontId="27" fillId="0" borderId="2" xfId="0" applyFont="1" applyBorder="1" applyAlignment="1">
      <alignment horizontal="left" vertical="center" wrapText="1"/>
    </xf>
    <xf numFmtId="0" fontId="27" fillId="0" borderId="2" xfId="0" applyFont="1" applyBorder="1" applyAlignment="1">
      <alignment horizontal="justify" wrapText="1"/>
    </xf>
    <xf numFmtId="0" fontId="30" fillId="6" borderId="2" xfId="0" applyFont="1" applyFill="1" applyBorder="1" applyAlignment="1">
      <alignment horizontal="center" vertical="center"/>
    </xf>
    <xf numFmtId="0" fontId="25" fillId="0" borderId="2" xfId="0" applyFont="1" applyBorder="1" applyAlignment="1">
      <alignment horizontal="center"/>
    </xf>
    <xf numFmtId="0" fontId="25" fillId="0" borderId="1" xfId="0" applyFont="1" applyBorder="1" applyAlignment="1">
      <alignment horizontal="center"/>
    </xf>
    <xf numFmtId="0" fontId="25" fillId="21" borderId="2" xfId="0" applyFont="1" applyFill="1" applyBorder="1" applyAlignment="1">
      <alignment horizontal="center" vertical="center"/>
    </xf>
    <xf numFmtId="0" fontId="27" fillId="0" borderId="3" xfId="0" applyFont="1" applyBorder="1" applyAlignment="1">
      <alignment horizontal="left" wrapText="1"/>
    </xf>
    <xf numFmtId="0" fontId="27" fillId="0" borderId="4" xfId="0" applyFont="1" applyBorder="1" applyAlignment="1">
      <alignment horizontal="left" wrapText="1"/>
    </xf>
    <xf numFmtId="0" fontId="27" fillId="0" borderId="6" xfId="0" applyFont="1" applyBorder="1" applyAlignment="1">
      <alignment horizontal="left" wrapText="1"/>
    </xf>
    <xf numFmtId="167" fontId="27" fillId="0" borderId="0" xfId="0" applyNumberFormat="1" applyFont="1" applyAlignment="1">
      <alignment horizontal="center" vertical="center"/>
    </xf>
    <xf numFmtId="0" fontId="25" fillId="0" borderId="4" xfId="0" applyFont="1" applyBorder="1" applyAlignment="1">
      <alignment horizontal="center"/>
    </xf>
    <xf numFmtId="0" fontId="28" fillId="0" borderId="2" xfId="0" applyFont="1" applyBorder="1" applyAlignment="1">
      <alignment horizontal="center" vertical="center"/>
    </xf>
    <xf numFmtId="166" fontId="28" fillId="4" borderId="3" xfId="0" applyNumberFormat="1" applyFont="1" applyFill="1" applyBorder="1" applyAlignment="1">
      <alignment horizontal="center" vertical="center"/>
    </xf>
    <xf numFmtId="166" fontId="28" fillId="4" borderId="6" xfId="0" applyNumberFormat="1" applyFont="1" applyFill="1" applyBorder="1" applyAlignment="1">
      <alignment horizontal="center" vertical="center"/>
    </xf>
    <xf numFmtId="0" fontId="26" fillId="2" borderId="1" xfId="0" applyFont="1" applyFill="1" applyBorder="1" applyAlignment="1">
      <alignment horizontal="center" vertical="center" wrapText="1"/>
    </xf>
    <xf numFmtId="3" fontId="27" fillId="21" borderId="2" xfId="0" applyNumberFormat="1" applyFont="1" applyFill="1" applyBorder="1" applyAlignment="1">
      <alignment horizontal="left"/>
    </xf>
    <xf numFmtId="0" fontId="27" fillId="21" borderId="2" xfId="0" applyFont="1" applyFill="1" applyBorder="1" applyAlignment="1">
      <alignment horizontal="left"/>
    </xf>
    <xf numFmtId="49" fontId="27" fillId="21" borderId="2" xfId="0" applyNumberFormat="1" applyFont="1" applyFill="1" applyBorder="1" applyAlignment="1">
      <alignment horizontal="left"/>
    </xf>
    <xf numFmtId="49" fontId="27" fillId="21" borderId="1" xfId="0" applyNumberFormat="1" applyFont="1" applyFill="1" applyBorder="1" applyAlignment="1">
      <alignment horizontal="left"/>
    </xf>
    <xf numFmtId="0" fontId="27" fillId="0" borderId="2" xfId="0" applyFont="1" applyBorder="1" applyAlignment="1">
      <alignment horizontal="left"/>
    </xf>
    <xf numFmtId="0" fontId="27" fillId="21" borderId="1" xfId="0" applyFont="1" applyFill="1" applyBorder="1" applyAlignment="1">
      <alignment horizontal="center" vertical="center" wrapText="1"/>
    </xf>
    <xf numFmtId="0" fontId="27" fillId="21" borderId="14" xfId="0" applyFont="1" applyFill="1" applyBorder="1" applyAlignment="1">
      <alignment horizontal="center" vertical="center" wrapText="1"/>
    </xf>
    <xf numFmtId="0" fontId="27" fillId="21" borderId="7" xfId="0" applyFont="1" applyFill="1" applyBorder="1" applyAlignment="1">
      <alignment horizontal="center" vertical="center" wrapText="1"/>
    </xf>
    <xf numFmtId="0" fontId="27" fillId="21" borderId="13" xfId="0" applyFont="1" applyFill="1" applyBorder="1" applyAlignment="1">
      <alignment horizontal="center" vertical="center"/>
    </xf>
    <xf numFmtId="0" fontId="27" fillId="21" borderId="9" xfId="0" applyFont="1" applyFill="1" applyBorder="1" applyAlignment="1">
      <alignment horizontal="center" vertical="center"/>
    </xf>
    <xf numFmtId="0" fontId="27" fillId="21" borderId="0" xfId="0" applyFont="1" applyFill="1" applyAlignment="1">
      <alignment horizontal="center" vertical="center"/>
    </xf>
    <xf numFmtId="0" fontId="27" fillId="21" borderId="8" xfId="0" applyFont="1" applyFill="1" applyBorder="1" applyAlignment="1">
      <alignment horizontal="center" vertical="center"/>
    </xf>
    <xf numFmtId="0" fontId="27" fillId="21" borderId="42" xfId="0" applyFont="1" applyFill="1" applyBorder="1" applyAlignment="1">
      <alignment horizontal="center" vertical="center"/>
    </xf>
    <xf numFmtId="0" fontId="27" fillId="21" borderId="40" xfId="0" applyFont="1" applyFill="1" applyBorder="1" applyAlignment="1">
      <alignment horizontal="center" vertical="center"/>
    </xf>
    <xf numFmtId="0" fontId="27" fillId="21" borderId="38" xfId="0" applyFont="1" applyFill="1" applyBorder="1" applyAlignment="1">
      <alignment horizontal="center" vertical="center"/>
    </xf>
    <xf numFmtId="0" fontId="27" fillId="21" borderId="35" xfId="0" applyFont="1" applyFill="1" applyBorder="1" applyAlignment="1">
      <alignment horizontal="center" vertical="center"/>
    </xf>
    <xf numFmtId="0" fontId="27" fillId="21" borderId="73" xfId="0" applyFont="1" applyFill="1" applyBorder="1" applyAlignment="1">
      <alignment horizontal="center" vertical="center"/>
    </xf>
    <xf numFmtId="0" fontId="27" fillId="4" borderId="3" xfId="0" applyFont="1" applyFill="1" applyBorder="1" applyAlignment="1">
      <alignment horizontal="justify" vertical="justify" wrapText="1"/>
    </xf>
    <xf numFmtId="0" fontId="27" fillId="4" borderId="4" xfId="0" applyFont="1" applyFill="1" applyBorder="1" applyAlignment="1">
      <alignment horizontal="justify" vertical="justify" wrapText="1"/>
    </xf>
    <xf numFmtId="0" fontId="27" fillId="4" borderId="6" xfId="0" applyFont="1" applyFill="1" applyBorder="1" applyAlignment="1">
      <alignment horizontal="justify" vertical="justify" wrapText="1"/>
    </xf>
    <xf numFmtId="0" fontId="27" fillId="4" borderId="3" xfId="0" applyFont="1" applyFill="1" applyBorder="1" applyAlignment="1">
      <alignment horizontal="center" vertical="center" wrapText="1"/>
    </xf>
    <xf numFmtId="0" fontId="27" fillId="4" borderId="4" xfId="0" applyFont="1" applyFill="1" applyBorder="1" applyAlignment="1">
      <alignment horizontal="center" vertical="center" wrapText="1"/>
    </xf>
    <xf numFmtId="0" fontId="28" fillId="6" borderId="5" xfId="0" applyFont="1" applyFill="1" applyBorder="1" applyAlignment="1">
      <alignment horizontal="center" vertical="center" wrapText="1"/>
    </xf>
    <xf numFmtId="4" fontId="29" fillId="3" borderId="1" xfId="0" applyNumberFormat="1" applyFont="1" applyFill="1" applyBorder="1" applyAlignment="1">
      <alignment horizontal="center" vertical="center" wrapText="1"/>
    </xf>
    <xf numFmtId="4" fontId="29" fillId="3" borderId="14" xfId="0" applyNumberFormat="1" applyFont="1" applyFill="1" applyBorder="1" applyAlignment="1">
      <alignment horizontal="center" vertical="center" wrapText="1"/>
    </xf>
    <xf numFmtId="4" fontId="29" fillId="3" borderId="7" xfId="0" applyNumberFormat="1" applyFont="1" applyFill="1" applyBorder="1" applyAlignment="1">
      <alignment horizontal="center" vertical="center" wrapText="1"/>
    </xf>
    <xf numFmtId="167" fontId="27" fillId="3" borderId="13" xfId="0" applyNumberFormat="1" applyFont="1" applyFill="1" applyBorder="1" applyAlignment="1">
      <alignment horizontal="left" vertical="center" wrapText="1"/>
    </xf>
    <xf numFmtId="167" fontId="27" fillId="3" borderId="8" xfId="0" applyNumberFormat="1" applyFont="1" applyFill="1" applyBorder="1" applyAlignment="1">
      <alignment horizontal="left" vertical="center" wrapText="1"/>
    </xf>
    <xf numFmtId="167" fontId="27" fillId="3" borderId="38" xfId="0" applyNumberFormat="1" applyFont="1" applyFill="1" applyBorder="1" applyAlignment="1">
      <alignment horizontal="left" vertical="center" wrapText="1"/>
    </xf>
    <xf numFmtId="167" fontId="27" fillId="3" borderId="73" xfId="0" applyNumberFormat="1" applyFont="1" applyFill="1" applyBorder="1" applyAlignment="1">
      <alignment horizontal="left" vertical="center" wrapText="1"/>
    </xf>
    <xf numFmtId="179" fontId="27" fillId="14" borderId="2" xfId="2" applyNumberFormat="1" applyFont="1" applyFill="1" applyBorder="1" applyAlignment="1" applyProtection="1">
      <alignment horizontal="center" vertical="center"/>
      <protection locked="0"/>
    </xf>
    <xf numFmtId="10" fontId="27" fillId="4" borderId="2" xfId="2" applyNumberFormat="1" applyFont="1" applyFill="1" applyBorder="1" applyAlignment="1" applyProtection="1">
      <alignment horizontal="center" vertical="center"/>
      <protection locked="0"/>
    </xf>
    <xf numFmtId="167" fontId="27" fillId="7" borderId="3" xfId="0" applyNumberFormat="1" applyFont="1" applyFill="1" applyBorder="1" applyAlignment="1">
      <alignment horizontal="center" vertical="center"/>
    </xf>
    <xf numFmtId="167" fontId="27" fillId="7" borderId="4" xfId="0" applyNumberFormat="1" applyFont="1" applyFill="1" applyBorder="1" applyAlignment="1">
      <alignment horizontal="center" vertical="center"/>
    </xf>
    <xf numFmtId="167" fontId="27" fillId="7" borderId="6" xfId="0" applyNumberFormat="1" applyFont="1" applyFill="1" applyBorder="1" applyAlignment="1">
      <alignment horizontal="center" vertical="center"/>
    </xf>
    <xf numFmtId="167" fontId="27" fillId="4" borderId="3" xfId="0" applyNumberFormat="1" applyFont="1" applyFill="1" applyBorder="1" applyAlignment="1" applyProtection="1">
      <alignment horizontal="center" vertical="center"/>
      <protection locked="0"/>
    </xf>
    <xf numFmtId="167" fontId="27" fillId="4" borderId="4" xfId="0" applyNumberFormat="1" applyFont="1" applyFill="1" applyBorder="1" applyAlignment="1" applyProtection="1">
      <alignment horizontal="center" vertical="center"/>
      <protection locked="0"/>
    </xf>
    <xf numFmtId="167" fontId="27" fillId="4" borderId="6" xfId="0" applyNumberFormat="1" applyFont="1" applyFill="1" applyBorder="1" applyAlignment="1" applyProtection="1">
      <alignment horizontal="center" vertical="center"/>
      <protection locked="0"/>
    </xf>
    <xf numFmtId="167" fontId="27" fillId="16" borderId="2" xfId="0" applyNumberFormat="1" applyFont="1" applyFill="1" applyBorder="1" applyAlignment="1" applyProtection="1">
      <alignment horizontal="center" vertical="center"/>
      <protection locked="0"/>
    </xf>
    <xf numFmtId="0" fontId="27" fillId="22" borderId="6" xfId="0" applyFont="1" applyFill="1" applyBorder="1" applyAlignment="1">
      <alignment horizontal="center" vertical="center" wrapText="1"/>
    </xf>
    <xf numFmtId="0" fontId="27" fillId="22" borderId="2" xfId="0" applyFont="1" applyFill="1" applyBorder="1" applyAlignment="1">
      <alignment horizontal="center" vertical="center" wrapText="1"/>
    </xf>
    <xf numFmtId="167" fontId="25" fillId="0" borderId="3" xfId="0" applyNumberFormat="1" applyFont="1" applyBorder="1" applyAlignment="1">
      <alignment horizontal="center" vertical="center" wrapText="1"/>
    </xf>
    <xf numFmtId="49" fontId="25" fillId="0" borderId="6" xfId="0" applyNumberFormat="1" applyFont="1" applyBorder="1" applyAlignment="1">
      <alignment horizontal="center" vertical="center" wrapText="1"/>
    </xf>
    <xf numFmtId="3" fontId="25" fillId="4" borderId="2" xfId="0" applyNumberFormat="1" applyFont="1" applyFill="1" applyBorder="1" applyAlignment="1">
      <alignment horizontal="center" vertical="center" wrapText="1"/>
    </xf>
    <xf numFmtId="10" fontId="19" fillId="4" borderId="2" xfId="2" applyNumberFormat="1" applyFont="1" applyFill="1" applyBorder="1" applyAlignment="1" applyProtection="1">
      <alignment horizontal="center" vertical="center" wrapText="1"/>
    </xf>
    <xf numFmtId="0" fontId="27" fillId="6" borderId="2" xfId="0" applyFont="1" applyFill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/>
    </xf>
    <xf numFmtId="170" fontId="18" fillId="0" borderId="2" xfId="1" applyNumberFormat="1" applyFont="1" applyBorder="1" applyAlignment="1" applyProtection="1">
      <alignment horizontal="center" vertical="center"/>
    </xf>
    <xf numFmtId="0" fontId="19" fillId="0" borderId="2" xfId="0" applyFont="1" applyBorder="1" applyAlignment="1">
      <alignment horizontal="left" vertical="center"/>
    </xf>
    <xf numFmtId="170" fontId="19" fillId="4" borderId="2" xfId="1" applyNumberFormat="1" applyFont="1" applyFill="1" applyBorder="1" applyAlignment="1" applyProtection="1">
      <alignment horizontal="center" vertical="center"/>
    </xf>
    <xf numFmtId="171" fontId="19" fillId="0" borderId="2" xfId="1" applyNumberFormat="1" applyFont="1" applyBorder="1" applyAlignment="1" applyProtection="1">
      <alignment horizontal="center" vertical="center"/>
    </xf>
    <xf numFmtId="0" fontId="19" fillId="0" borderId="2" xfId="0" applyFont="1" applyBorder="1" applyAlignment="1">
      <alignment horizontal="left" vertical="center" wrapText="1"/>
    </xf>
    <xf numFmtId="0" fontId="25" fillId="0" borderId="2" xfId="0" applyFont="1" applyBorder="1" applyAlignment="1">
      <alignment horizontal="center" vertical="center"/>
    </xf>
    <xf numFmtId="0" fontId="27" fillId="6" borderId="3" xfId="0" applyFont="1" applyFill="1" applyBorder="1" applyAlignment="1">
      <alignment horizontal="center" vertical="center" wrapText="1"/>
    </xf>
    <xf numFmtId="0" fontId="32" fillId="0" borderId="2" xfId="0" applyFont="1" applyBorder="1" applyAlignment="1">
      <alignment horizontal="center" vertical="center"/>
    </xf>
    <xf numFmtId="0" fontId="32" fillId="0" borderId="7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10" fontId="27" fillId="0" borderId="2" xfId="0" applyNumberFormat="1" applyFont="1" applyBorder="1" applyAlignment="1">
      <alignment horizontal="center" vertical="center"/>
    </xf>
    <xf numFmtId="167" fontId="27" fillId="3" borderId="9" xfId="0" applyNumberFormat="1" applyFont="1" applyFill="1" applyBorder="1" applyAlignment="1">
      <alignment horizontal="center" vertical="center" wrapText="1"/>
    </xf>
    <xf numFmtId="167" fontId="27" fillId="3" borderId="8" xfId="0" applyNumberFormat="1" applyFont="1" applyFill="1" applyBorder="1" applyAlignment="1">
      <alignment horizontal="center" vertical="center" wrapText="1"/>
    </xf>
    <xf numFmtId="167" fontId="27" fillId="3" borderId="35" xfId="0" applyNumberFormat="1" applyFont="1" applyFill="1" applyBorder="1" applyAlignment="1">
      <alignment horizontal="center" vertical="center" wrapText="1"/>
    </xf>
    <xf numFmtId="167" fontId="27" fillId="3" borderId="73" xfId="0" applyNumberFormat="1" applyFont="1" applyFill="1" applyBorder="1" applyAlignment="1">
      <alignment horizontal="center" vertical="center" wrapText="1"/>
    </xf>
    <xf numFmtId="167" fontId="27" fillId="10" borderId="4" xfId="0" applyNumberFormat="1" applyFont="1" applyFill="1" applyBorder="1" applyAlignment="1">
      <alignment horizontal="center" vertical="center" wrapText="1"/>
    </xf>
    <xf numFmtId="167" fontId="27" fillId="10" borderId="6" xfId="0" applyNumberFormat="1" applyFont="1" applyFill="1" applyBorder="1" applyAlignment="1">
      <alignment horizontal="center" vertical="center" wrapText="1"/>
    </xf>
    <xf numFmtId="167" fontId="27" fillId="3" borderId="13" xfId="0" applyNumberFormat="1" applyFont="1" applyFill="1" applyBorder="1" applyAlignment="1">
      <alignment horizontal="center" vertical="center" wrapText="1"/>
    </xf>
    <xf numFmtId="167" fontId="27" fillId="3" borderId="38" xfId="0" applyNumberFormat="1" applyFont="1" applyFill="1" applyBorder="1" applyAlignment="1">
      <alignment horizontal="center" vertical="center" wrapText="1"/>
    </xf>
    <xf numFmtId="0" fontId="25" fillId="0" borderId="3" xfId="0" applyFont="1" applyBorder="1" applyAlignment="1">
      <alignment horizontal="center"/>
    </xf>
    <xf numFmtId="0" fontId="34" fillId="7" borderId="2" xfId="0" applyFont="1" applyFill="1" applyBorder="1" applyAlignment="1">
      <alignment horizontal="center" vertical="center"/>
    </xf>
    <xf numFmtId="0" fontId="34" fillId="7" borderId="2" xfId="0" applyFont="1" applyFill="1" applyBorder="1" applyAlignment="1">
      <alignment vertical="center"/>
    </xf>
    <xf numFmtId="0" fontId="34" fillId="5" borderId="2" xfId="0" applyFont="1" applyFill="1" applyBorder="1" applyAlignment="1">
      <alignment horizontal="left" vertical="center"/>
    </xf>
    <xf numFmtId="164" fontId="34" fillId="5" borderId="2" xfId="0" applyNumberFormat="1" applyFont="1" applyFill="1" applyBorder="1" applyAlignment="1">
      <alignment horizontal="left" vertical="center"/>
    </xf>
    <xf numFmtId="172" fontId="34" fillId="5" borderId="2" xfId="0" applyNumberFormat="1" applyFont="1" applyFill="1" applyBorder="1" applyAlignment="1">
      <alignment horizontal="center" vertical="center"/>
    </xf>
    <xf numFmtId="164" fontId="36" fillId="5" borderId="1" xfId="0" applyNumberFormat="1" applyFont="1" applyFill="1" applyBorder="1" applyAlignment="1">
      <alignment horizontal="center" vertical="center"/>
    </xf>
    <xf numFmtId="0" fontId="35" fillId="5" borderId="2" xfId="0" applyFont="1" applyFill="1" applyBorder="1" applyAlignment="1">
      <alignment horizontal="center" vertical="center"/>
    </xf>
    <xf numFmtId="173" fontId="35" fillId="5" borderId="2" xfId="0" applyNumberFormat="1" applyFont="1" applyFill="1" applyBorder="1" applyAlignment="1">
      <alignment horizontal="center" vertical="center"/>
    </xf>
    <xf numFmtId="0" fontId="35" fillId="5" borderId="13" xfId="0" applyFont="1" applyFill="1" applyBorder="1" applyAlignment="1">
      <alignment horizontal="center" vertical="center"/>
    </xf>
    <xf numFmtId="0" fontId="35" fillId="5" borderId="1" xfId="0" applyFont="1" applyFill="1" applyBorder="1" applyAlignment="1">
      <alignment horizontal="center" vertical="center"/>
    </xf>
    <xf numFmtId="0" fontId="35" fillId="5" borderId="3" xfId="0" applyFont="1" applyFill="1" applyBorder="1" applyAlignment="1">
      <alignment horizontal="center" vertical="center"/>
    </xf>
    <xf numFmtId="0" fontId="27" fillId="7" borderId="1" xfId="0" applyFont="1" applyFill="1" applyBorder="1" applyAlignment="1">
      <alignment horizontal="center" vertical="center"/>
    </xf>
    <xf numFmtId="0" fontId="34" fillId="7" borderId="14" xfId="0" applyFont="1" applyFill="1" applyBorder="1" applyAlignment="1">
      <alignment horizontal="center" vertical="center"/>
    </xf>
    <xf numFmtId="0" fontId="34" fillId="7" borderId="7" xfId="0" applyFont="1" applyFill="1" applyBorder="1" applyAlignment="1">
      <alignment horizontal="center" vertical="center"/>
    </xf>
    <xf numFmtId="0" fontId="18" fillId="7" borderId="21" xfId="0" applyFont="1" applyFill="1" applyBorder="1" applyAlignment="1">
      <alignment horizontal="center" vertical="center"/>
    </xf>
    <xf numFmtId="0" fontId="34" fillId="7" borderId="11" xfId="0" applyFont="1" applyFill="1" applyBorder="1" applyAlignment="1">
      <alignment horizontal="center" vertical="center"/>
    </xf>
    <xf numFmtId="0" fontId="34" fillId="7" borderId="18" xfId="0" applyFont="1" applyFill="1" applyBorder="1" applyAlignment="1">
      <alignment horizontal="left" vertical="center"/>
    </xf>
    <xf numFmtId="0" fontId="18" fillId="7" borderId="2" xfId="0" applyFont="1" applyFill="1" applyBorder="1" applyAlignment="1">
      <alignment horizontal="center" vertical="center"/>
    </xf>
    <xf numFmtId="0" fontId="35" fillId="7" borderId="2" xfId="0" applyFont="1" applyFill="1" applyBorder="1" applyAlignment="1">
      <alignment horizontal="center" vertical="center"/>
    </xf>
    <xf numFmtId="0" fontId="34" fillId="7" borderId="1" xfId="0" applyFont="1" applyFill="1" applyBorder="1" applyAlignment="1">
      <alignment horizontal="left" vertical="center"/>
    </xf>
    <xf numFmtId="175" fontId="34" fillId="7" borderId="6" xfId="0" applyNumberFormat="1" applyFont="1" applyFill="1" applyBorder="1" applyAlignment="1">
      <alignment horizontal="center" vertical="center"/>
    </xf>
    <xf numFmtId="9" fontId="35" fillId="5" borderId="2" xfId="0" applyNumberFormat="1" applyFont="1" applyFill="1" applyBorder="1" applyAlignment="1">
      <alignment horizontal="center" vertical="center"/>
    </xf>
    <xf numFmtId="2" fontId="14" fillId="0" borderId="2" xfId="2" applyNumberFormat="1" applyBorder="1" applyAlignment="1">
      <alignment horizontal="center"/>
    </xf>
    <xf numFmtId="0" fontId="34" fillId="7" borderId="2" xfId="0" applyFont="1" applyFill="1" applyBorder="1" applyAlignment="1">
      <alignment horizontal="left" vertical="center"/>
    </xf>
    <xf numFmtId="0" fontId="35" fillId="0" borderId="12" xfId="0" applyFont="1" applyBorder="1" applyAlignment="1">
      <alignment vertical="center"/>
    </xf>
    <xf numFmtId="0" fontId="35" fillId="0" borderId="28" xfId="0" applyFont="1" applyBorder="1" applyAlignment="1">
      <alignment vertical="center"/>
    </xf>
    <xf numFmtId="0" fontId="35" fillId="0" borderId="28" xfId="0" applyFont="1" applyBorder="1" applyAlignment="1">
      <alignment horizontal="left" vertical="center"/>
    </xf>
    <xf numFmtId="0" fontId="34" fillId="7" borderId="21" xfId="0" applyFont="1" applyFill="1" applyBorder="1" applyAlignment="1">
      <alignment horizontal="center" vertical="center"/>
    </xf>
    <xf numFmtId="0" fontId="35" fillId="0" borderId="2" xfId="0" applyFont="1" applyBorder="1" applyAlignment="1">
      <alignment horizontal="left" vertical="center"/>
    </xf>
    <xf numFmtId="0" fontId="34" fillId="7" borderId="7" xfId="0" applyFont="1" applyFill="1" applyBorder="1" applyAlignment="1">
      <alignment horizontal="left" vertical="center"/>
    </xf>
    <xf numFmtId="0" fontId="18" fillId="7" borderId="2" xfId="0" applyFont="1" applyFill="1" applyBorder="1" applyAlignment="1">
      <alignment horizontal="left" vertical="center"/>
    </xf>
    <xf numFmtId="0" fontId="35" fillId="0" borderId="12" xfId="0" applyFont="1" applyBorder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18" fillId="7" borderId="2" xfId="0" applyFont="1" applyFill="1" applyBorder="1" applyAlignment="1">
      <alignment horizontal="left" vertical="center" wrapText="1"/>
    </xf>
    <xf numFmtId="0" fontId="18" fillId="7" borderId="2" xfId="0" applyFont="1" applyFill="1" applyBorder="1" applyAlignment="1">
      <alignment horizontal="center" vertical="center" wrapText="1"/>
    </xf>
    <xf numFmtId="174" fontId="18" fillId="7" borderId="2" xfId="0" applyNumberFormat="1" applyFont="1" applyFill="1" applyBorder="1" applyAlignment="1">
      <alignment horizontal="center" vertical="center" wrapText="1"/>
    </xf>
    <xf numFmtId="0" fontId="35" fillId="0" borderId="39" xfId="0" applyFont="1" applyBorder="1" applyAlignment="1">
      <alignment horizontal="left" vertical="center"/>
    </xf>
    <xf numFmtId="0" fontId="35" fillId="0" borderId="6" xfId="0" applyFont="1" applyBorder="1" applyAlignment="1">
      <alignment horizontal="left" vertical="center"/>
    </xf>
    <xf numFmtId="0" fontId="35" fillId="0" borderId="40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4" fillId="7" borderId="3" xfId="0" applyFont="1" applyFill="1" applyBorder="1" applyAlignment="1">
      <alignment horizontal="left" vertical="center"/>
    </xf>
    <xf numFmtId="0" fontId="35" fillId="0" borderId="5" xfId="0" applyFont="1" applyBorder="1" applyAlignment="1">
      <alignment horizontal="left" vertical="center"/>
    </xf>
    <xf numFmtId="10" fontId="34" fillId="7" borderId="19" xfId="0" applyNumberFormat="1" applyFont="1" applyFill="1" applyBorder="1" applyAlignment="1">
      <alignment horizontal="center" vertical="center"/>
    </xf>
    <xf numFmtId="0" fontId="18" fillId="7" borderId="21" xfId="0" applyFont="1" applyFill="1" applyBorder="1" applyAlignment="1">
      <alignment horizontal="left" vertical="center"/>
    </xf>
    <xf numFmtId="0" fontId="27" fillId="7" borderId="2" xfId="0" applyFont="1" applyFill="1" applyBorder="1" applyAlignment="1">
      <alignment horizontal="center" vertical="center"/>
    </xf>
    <xf numFmtId="0" fontId="18" fillId="7" borderId="1" xfId="0" applyFont="1" applyFill="1" applyBorder="1" applyAlignment="1">
      <alignment horizontal="left" vertical="center"/>
    </xf>
    <xf numFmtId="10" fontId="37" fillId="7" borderId="22" xfId="0" applyNumberFormat="1" applyFont="1" applyFill="1" applyBorder="1" applyAlignment="1">
      <alignment horizontal="center" vertical="center"/>
    </xf>
    <xf numFmtId="174" fontId="37" fillId="0" borderId="25" xfId="0" applyNumberFormat="1" applyFont="1" applyBorder="1" applyAlignment="1">
      <alignment horizontal="center" vertical="center"/>
    </xf>
    <xf numFmtId="0" fontId="37" fillId="5" borderId="12" xfId="0" applyFont="1" applyFill="1" applyBorder="1" applyAlignment="1">
      <alignment vertical="center"/>
    </xf>
    <xf numFmtId="0" fontId="27" fillId="7" borderId="3" xfId="0" applyFont="1" applyFill="1" applyBorder="1" applyAlignment="1">
      <alignment horizontal="center" vertical="center" wrapText="1"/>
    </xf>
    <xf numFmtId="0" fontId="18" fillId="7" borderId="3" xfId="0" applyFont="1" applyFill="1" applyBorder="1" applyAlignment="1">
      <alignment horizontal="center" vertical="center"/>
    </xf>
    <xf numFmtId="0" fontId="34" fillId="7" borderId="44" xfId="0" applyFont="1" applyFill="1" applyBorder="1" applyAlignment="1">
      <alignment horizontal="center" vertical="center"/>
    </xf>
    <xf numFmtId="0" fontId="34" fillId="7" borderId="45" xfId="0" applyFont="1" applyFill="1" applyBorder="1" applyAlignment="1">
      <alignment horizontal="left" vertical="center" wrapText="1"/>
    </xf>
    <xf numFmtId="0" fontId="18" fillId="7" borderId="46" xfId="0" applyFont="1" applyFill="1" applyBorder="1" applyAlignment="1">
      <alignment horizontal="center" vertical="center"/>
    </xf>
    <xf numFmtId="0" fontId="34" fillId="0" borderId="47" xfId="0" applyFont="1" applyBorder="1" applyAlignment="1">
      <alignment horizontal="center" vertical="center"/>
    </xf>
    <xf numFmtId="0" fontId="34" fillId="7" borderId="47" xfId="0" applyFont="1" applyFill="1" applyBorder="1" applyAlignment="1">
      <alignment horizontal="center" vertical="center"/>
    </xf>
    <xf numFmtId="0" fontId="35" fillId="0" borderId="48" xfId="0" applyFont="1" applyBorder="1" applyAlignment="1">
      <alignment horizontal="left"/>
    </xf>
    <xf numFmtId="0" fontId="35" fillId="0" borderId="50" xfId="0" applyFont="1" applyBorder="1" applyAlignment="1">
      <alignment horizontal="center" vertical="center" wrapText="1"/>
    </xf>
    <xf numFmtId="0" fontId="35" fillId="0" borderId="48" xfId="0" applyFont="1" applyBorder="1" applyAlignment="1">
      <alignment horizontal="left" wrapText="1"/>
    </xf>
    <xf numFmtId="0" fontId="34" fillId="7" borderId="48" xfId="0" applyFont="1" applyFill="1" applyBorder="1" applyAlignment="1">
      <alignment horizontal="right" vertical="center"/>
    </xf>
    <xf numFmtId="0" fontId="34" fillId="0" borderId="47" xfId="0" applyFont="1" applyBorder="1" applyAlignment="1">
      <alignment horizontal="center" wrapText="1"/>
    </xf>
    <xf numFmtId="0" fontId="34" fillId="5" borderId="47" xfId="0" applyFont="1" applyFill="1" applyBorder="1" applyAlignment="1">
      <alignment horizontal="center" vertical="center"/>
    </xf>
    <xf numFmtId="0" fontId="34" fillId="0" borderId="48" xfId="0" applyFont="1" applyBorder="1" applyAlignment="1">
      <alignment horizontal="left"/>
    </xf>
    <xf numFmtId="0" fontId="18" fillId="7" borderId="47" xfId="0" applyFont="1" applyFill="1" applyBorder="1" applyAlignment="1">
      <alignment horizontal="center" vertical="center" wrapText="1"/>
    </xf>
    <xf numFmtId="0" fontId="34" fillId="7" borderId="48" xfId="0" applyFont="1" applyFill="1" applyBorder="1" applyAlignment="1">
      <alignment horizontal="center" vertical="center" wrapText="1"/>
    </xf>
    <xf numFmtId="0" fontId="34" fillId="7" borderId="2" xfId="0" applyFont="1" applyFill="1" applyBorder="1" applyAlignment="1">
      <alignment horizontal="center" vertical="center" wrapText="1"/>
    </xf>
    <xf numFmtId="0" fontId="34" fillId="0" borderId="48" xfId="0" applyFont="1" applyBorder="1" applyAlignment="1">
      <alignment horizontal="left" vertical="center"/>
    </xf>
    <xf numFmtId="1" fontId="35" fillId="8" borderId="2" xfId="0" applyNumberFormat="1" applyFont="1" applyFill="1" applyBorder="1" applyAlignment="1">
      <alignment horizontal="center" vertical="center"/>
    </xf>
    <xf numFmtId="167" fontId="35" fillId="0" borderId="2" xfId="0" applyNumberFormat="1" applyFont="1" applyBorder="1" applyAlignment="1">
      <alignment horizontal="center" vertical="center"/>
    </xf>
    <xf numFmtId="0" fontId="34" fillId="0" borderId="48" xfId="0" applyFont="1" applyBorder="1" applyAlignment="1">
      <alignment horizontal="left" vertical="center" wrapText="1"/>
    </xf>
    <xf numFmtId="0" fontId="34" fillId="7" borderId="52" xfId="0" applyFont="1" applyFill="1" applyBorder="1" applyAlignment="1">
      <alignment horizontal="left" vertical="center" wrapText="1"/>
    </xf>
    <xf numFmtId="0" fontId="35" fillId="5" borderId="7" xfId="0" applyFont="1" applyFill="1" applyBorder="1" applyAlignment="1">
      <alignment horizontal="center" vertical="center"/>
    </xf>
    <xf numFmtId="0" fontId="34" fillId="7" borderId="54" xfId="0" applyFont="1" applyFill="1" applyBorder="1" applyAlignment="1">
      <alignment horizontal="left" vertical="center"/>
    </xf>
    <xf numFmtId="0" fontId="34" fillId="0" borderId="48" xfId="0" applyFont="1" applyBorder="1" applyAlignment="1">
      <alignment horizontal="left" wrapText="1"/>
    </xf>
    <xf numFmtId="167" fontId="35" fillId="0" borderId="2" xfId="0" applyNumberFormat="1" applyFont="1" applyBorder="1" applyAlignment="1">
      <alignment horizontal="center" wrapText="1"/>
    </xf>
    <xf numFmtId="0" fontId="7" fillId="7" borderId="3" xfId="0" applyFont="1" applyFill="1" applyBorder="1" applyAlignment="1">
      <alignment horizontal="center" vertical="center"/>
    </xf>
    <xf numFmtId="0" fontId="7" fillId="7" borderId="4" xfId="0" applyFont="1" applyFill="1" applyBorder="1" applyAlignment="1">
      <alignment horizontal="center" vertical="center"/>
    </xf>
    <xf numFmtId="0" fontId="7" fillId="7" borderId="6" xfId="0" applyFont="1" applyFill="1" applyBorder="1" applyAlignment="1">
      <alignment horizontal="center" vertical="center"/>
    </xf>
    <xf numFmtId="0" fontId="7" fillId="7" borderId="3" xfId="0" applyFont="1" applyFill="1" applyBorder="1" applyAlignment="1">
      <alignment vertical="center"/>
    </xf>
    <xf numFmtId="0" fontId="7" fillId="7" borderId="4" xfId="0" applyFont="1" applyFill="1" applyBorder="1" applyAlignment="1">
      <alignment vertical="center"/>
    </xf>
    <xf numFmtId="0" fontId="7" fillId="7" borderId="6" xfId="0" applyFont="1" applyFill="1" applyBorder="1" applyAlignment="1">
      <alignment vertical="center"/>
    </xf>
    <xf numFmtId="0" fontId="7" fillId="5" borderId="3" xfId="0" applyFont="1" applyFill="1" applyBorder="1" applyAlignment="1">
      <alignment horizontal="left" vertical="center"/>
    </xf>
    <xf numFmtId="0" fontId="7" fillId="5" borderId="4" xfId="0" applyFont="1" applyFill="1" applyBorder="1" applyAlignment="1">
      <alignment horizontal="left" vertical="center"/>
    </xf>
    <xf numFmtId="0" fontId="7" fillId="5" borderId="6" xfId="0" applyFont="1" applyFill="1" applyBorder="1" applyAlignment="1">
      <alignment horizontal="left" vertical="center"/>
    </xf>
    <xf numFmtId="164" fontId="7" fillId="5" borderId="3" xfId="0" applyNumberFormat="1" applyFont="1" applyFill="1" applyBorder="1" applyAlignment="1">
      <alignment horizontal="left" vertical="center"/>
    </xf>
    <xf numFmtId="164" fontId="7" fillId="5" borderId="4" xfId="0" applyNumberFormat="1" applyFont="1" applyFill="1" applyBorder="1" applyAlignment="1">
      <alignment horizontal="left" vertical="center"/>
    </xf>
    <xf numFmtId="164" fontId="7" fillId="5" borderId="6" xfId="0" applyNumberFormat="1" applyFont="1" applyFill="1" applyBorder="1" applyAlignment="1">
      <alignment horizontal="left" vertical="center"/>
    </xf>
    <xf numFmtId="172" fontId="7" fillId="5" borderId="3" xfId="0" applyNumberFormat="1" applyFont="1" applyFill="1" applyBorder="1" applyAlignment="1">
      <alignment horizontal="center" vertical="center"/>
    </xf>
    <xf numFmtId="172" fontId="7" fillId="5" borderId="4" xfId="0" applyNumberFormat="1" applyFont="1" applyFill="1" applyBorder="1" applyAlignment="1">
      <alignment horizontal="center" vertical="center"/>
    </xf>
    <xf numFmtId="172" fontId="7" fillId="5" borderId="6" xfId="0" applyNumberFormat="1" applyFont="1" applyFill="1" applyBorder="1" applyAlignment="1">
      <alignment horizontal="center" vertical="center"/>
    </xf>
    <xf numFmtId="164" fontId="8" fillId="5" borderId="3" xfId="0" applyNumberFormat="1" applyFont="1" applyFill="1" applyBorder="1" applyAlignment="1">
      <alignment horizontal="center" vertical="center"/>
    </xf>
    <xf numFmtId="164" fontId="8" fillId="5" borderId="4" xfId="0" applyNumberFormat="1" applyFont="1" applyFill="1" applyBorder="1" applyAlignment="1">
      <alignment horizontal="center" vertical="center"/>
    </xf>
    <xf numFmtId="164" fontId="8" fillId="5" borderId="6" xfId="0" applyNumberFormat="1" applyFont="1" applyFill="1" applyBorder="1" applyAlignment="1">
      <alignment horizontal="center" vertical="center"/>
    </xf>
    <xf numFmtId="0" fontId="6" fillId="5" borderId="3" xfId="0" applyFont="1" applyFill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/>
    </xf>
    <xf numFmtId="0" fontId="6" fillId="5" borderId="6" xfId="0" applyFont="1" applyFill="1" applyBorder="1" applyAlignment="1">
      <alignment horizontal="center" vertical="center"/>
    </xf>
    <xf numFmtId="173" fontId="6" fillId="5" borderId="3" xfId="0" applyNumberFormat="1" applyFont="1" applyFill="1" applyBorder="1" applyAlignment="1">
      <alignment horizontal="center" vertical="center"/>
    </xf>
    <xf numFmtId="173" fontId="6" fillId="5" borderId="4" xfId="0" applyNumberFormat="1" applyFont="1" applyFill="1" applyBorder="1" applyAlignment="1">
      <alignment horizontal="center" vertical="center"/>
    </xf>
    <xf numFmtId="173" fontId="6" fillId="5" borderId="6" xfId="0" applyNumberFormat="1" applyFont="1" applyFill="1" applyBorder="1" applyAlignment="1">
      <alignment horizontal="center" vertical="center"/>
    </xf>
    <xf numFmtId="0" fontId="4" fillId="7" borderId="13" xfId="0" applyFont="1" applyFill="1" applyBorder="1" applyAlignment="1">
      <alignment horizontal="center" vertical="center"/>
    </xf>
    <xf numFmtId="0" fontId="4" fillId="7" borderId="9" xfId="0" applyFont="1" applyFill="1" applyBorder="1" applyAlignment="1">
      <alignment horizontal="center" vertical="center"/>
    </xf>
    <xf numFmtId="0" fontId="4" fillId="7" borderId="8" xfId="0" applyFont="1" applyFill="1" applyBorder="1" applyAlignment="1">
      <alignment horizontal="center" vertical="center"/>
    </xf>
    <xf numFmtId="0" fontId="7" fillId="7" borderId="42" xfId="0" applyFont="1" applyFill="1" applyBorder="1" applyAlignment="1">
      <alignment horizontal="center" vertical="center"/>
    </xf>
    <xf numFmtId="0" fontId="7" fillId="7" borderId="0" xfId="0" applyFont="1" applyFill="1" applyAlignment="1">
      <alignment horizontal="center" vertical="center"/>
    </xf>
    <xf numFmtId="0" fontId="7" fillId="7" borderId="40" xfId="0" applyFont="1" applyFill="1" applyBorder="1" applyAlignment="1">
      <alignment horizontal="center" vertical="center"/>
    </xf>
    <xf numFmtId="0" fontId="7" fillId="7" borderId="38" xfId="0" applyFont="1" applyFill="1" applyBorder="1" applyAlignment="1">
      <alignment horizontal="center" vertical="center"/>
    </xf>
    <xf numFmtId="0" fontId="7" fillId="7" borderId="35" xfId="0" applyFont="1" applyFill="1" applyBorder="1" applyAlignment="1">
      <alignment horizontal="center" vertical="center"/>
    </xf>
    <xf numFmtId="0" fontId="7" fillId="7" borderId="73" xfId="0" applyFont="1" applyFill="1" applyBorder="1" applyAlignment="1">
      <alignment horizontal="center" vertical="center"/>
    </xf>
    <xf numFmtId="0" fontId="5" fillId="7" borderId="10" xfId="0" applyFont="1" applyFill="1" applyBorder="1" applyAlignment="1">
      <alignment horizontal="center" vertical="center"/>
    </xf>
    <xf numFmtId="0" fontId="5" fillId="7" borderId="5" xfId="0" applyFont="1" applyFill="1" applyBorder="1" applyAlignment="1">
      <alignment horizontal="center" vertical="center"/>
    </xf>
    <xf numFmtId="0" fontId="5" fillId="7" borderId="74" xfId="0" applyFont="1" applyFill="1" applyBorder="1" applyAlignment="1">
      <alignment horizontal="center" vertical="center"/>
    </xf>
    <xf numFmtId="0" fontId="7" fillId="7" borderId="26" xfId="0" applyFont="1" applyFill="1" applyBorder="1" applyAlignment="1">
      <alignment horizontal="center" vertical="center"/>
    </xf>
    <xf numFmtId="0" fontId="7" fillId="7" borderId="15" xfId="0" applyFont="1" applyFill="1" applyBorder="1" applyAlignment="1">
      <alignment horizontal="center" vertical="center"/>
    </xf>
    <xf numFmtId="0" fontId="7" fillId="7" borderId="18" xfId="0" applyFont="1" applyFill="1" applyBorder="1" applyAlignment="1">
      <alignment horizontal="left" vertical="center"/>
    </xf>
    <xf numFmtId="0" fontId="7" fillId="7" borderId="19" xfId="0" applyFont="1" applyFill="1" applyBorder="1" applyAlignment="1">
      <alignment horizontal="left" vertical="center"/>
    </xf>
    <xf numFmtId="0" fontId="5" fillId="7" borderId="3" xfId="0" applyFont="1" applyFill="1" applyBorder="1" applyAlignment="1">
      <alignment horizontal="center" vertical="center"/>
    </xf>
    <xf numFmtId="0" fontId="5" fillId="7" borderId="4" xfId="0" applyFont="1" applyFill="1" applyBorder="1" applyAlignment="1">
      <alignment horizontal="center" vertical="center"/>
    </xf>
    <xf numFmtId="0" fontId="5" fillId="7" borderId="6" xfId="0" applyFont="1" applyFill="1" applyBorder="1" applyAlignment="1">
      <alignment horizontal="center" vertical="center"/>
    </xf>
    <xf numFmtId="0" fontId="6" fillId="7" borderId="3" xfId="0" applyFont="1" applyFill="1" applyBorder="1" applyAlignment="1">
      <alignment horizontal="center" vertical="center"/>
    </xf>
    <xf numFmtId="0" fontId="6" fillId="7" borderId="4" xfId="0" applyFont="1" applyFill="1" applyBorder="1" applyAlignment="1">
      <alignment horizontal="center" vertical="center"/>
    </xf>
    <xf numFmtId="0" fontId="6" fillId="7" borderId="6" xfId="0" applyFont="1" applyFill="1" applyBorder="1" applyAlignment="1">
      <alignment horizontal="center" vertical="center"/>
    </xf>
    <xf numFmtId="0" fontId="7" fillId="7" borderId="3" xfId="0" applyFont="1" applyFill="1" applyBorder="1" applyAlignment="1">
      <alignment horizontal="left" vertical="center"/>
    </xf>
    <xf numFmtId="0" fontId="7" fillId="7" borderId="4" xfId="0" applyFont="1" applyFill="1" applyBorder="1" applyAlignment="1">
      <alignment horizontal="left" vertical="center"/>
    </xf>
    <xf numFmtId="0" fontId="7" fillId="7" borderId="6" xfId="0" applyFont="1" applyFill="1" applyBorder="1" applyAlignment="1">
      <alignment horizontal="left" vertical="center"/>
    </xf>
    <xf numFmtId="175" fontId="7" fillId="7" borderId="3" xfId="0" applyNumberFormat="1" applyFont="1" applyFill="1" applyBorder="1" applyAlignment="1">
      <alignment horizontal="center" vertical="center"/>
    </xf>
    <xf numFmtId="175" fontId="7" fillId="7" borderId="6" xfId="0" applyNumberFormat="1" applyFont="1" applyFill="1" applyBorder="1" applyAlignment="1">
      <alignment horizontal="center" vertical="center"/>
    </xf>
    <xf numFmtId="9" fontId="6" fillId="5" borderId="3" xfId="0" applyNumberFormat="1" applyFont="1" applyFill="1" applyBorder="1" applyAlignment="1">
      <alignment horizontal="center" vertical="center"/>
    </xf>
    <xf numFmtId="9" fontId="6" fillId="5" borderId="4" xfId="0" applyNumberFormat="1" applyFont="1" applyFill="1" applyBorder="1" applyAlignment="1">
      <alignment horizontal="center" vertical="center"/>
    </xf>
    <xf numFmtId="9" fontId="6" fillId="5" borderId="6" xfId="0" applyNumberFormat="1" applyFont="1" applyFill="1" applyBorder="1" applyAlignment="1">
      <alignment horizontal="center" vertical="center"/>
    </xf>
    <xf numFmtId="2" fontId="6" fillId="5" borderId="3" xfId="0" applyNumberFormat="1" applyFont="1" applyFill="1" applyBorder="1" applyAlignment="1">
      <alignment horizontal="center" vertical="center"/>
    </xf>
    <xf numFmtId="0" fontId="6" fillId="0" borderId="12" xfId="0" applyFont="1" applyBorder="1" applyAlignment="1">
      <alignment vertical="center"/>
    </xf>
    <xf numFmtId="0" fontId="17" fillId="15" borderId="12" xfId="0" applyFont="1" applyFill="1" applyBorder="1" applyAlignment="1">
      <alignment horizontal="left" vertical="center"/>
    </xf>
    <xf numFmtId="0" fontId="17" fillId="15" borderId="28" xfId="0" applyFont="1" applyFill="1" applyBorder="1" applyAlignment="1">
      <alignment horizontal="left" vertical="center"/>
    </xf>
    <xf numFmtId="0" fontId="6" fillId="0" borderId="12" xfId="0" applyFont="1" applyBorder="1" applyAlignment="1">
      <alignment horizontal="left" vertical="center"/>
    </xf>
    <xf numFmtId="0" fontId="6" fillId="0" borderId="28" xfId="0" applyFont="1" applyBorder="1" applyAlignment="1">
      <alignment horizontal="left" vertical="center"/>
    </xf>
    <xf numFmtId="0" fontId="6" fillId="0" borderId="28" xfId="0" applyFont="1" applyBorder="1" applyAlignment="1">
      <alignment vertical="center"/>
    </xf>
    <xf numFmtId="0" fontId="7" fillId="7" borderId="10" xfId="0" applyFont="1" applyFill="1" applyBorder="1" applyAlignment="1">
      <alignment horizontal="center" vertical="center"/>
    </xf>
    <xf numFmtId="0" fontId="7" fillId="7" borderId="5" xfId="0" applyFont="1" applyFill="1" applyBorder="1" applyAlignment="1">
      <alignment horizontal="center" vertical="center"/>
    </xf>
    <xf numFmtId="0" fontId="7" fillId="7" borderId="74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7" fillId="7" borderId="38" xfId="0" applyFont="1" applyFill="1" applyBorder="1" applyAlignment="1">
      <alignment horizontal="left" vertical="center"/>
    </xf>
    <xf numFmtId="0" fontId="7" fillId="7" borderId="35" xfId="0" applyFont="1" applyFill="1" applyBorder="1" applyAlignment="1">
      <alignment horizontal="left" vertical="center"/>
    </xf>
    <xf numFmtId="0" fontId="7" fillId="7" borderId="73" xfId="0" applyFont="1" applyFill="1" applyBorder="1" applyAlignment="1">
      <alignment horizontal="left" vertical="center"/>
    </xf>
    <xf numFmtId="0" fontId="5" fillId="7" borderId="3" xfId="0" applyFont="1" applyFill="1" applyBorder="1" applyAlignment="1">
      <alignment horizontal="left" vertical="center"/>
    </xf>
    <xf numFmtId="0" fontId="5" fillId="7" borderId="4" xfId="0" applyFont="1" applyFill="1" applyBorder="1" applyAlignment="1">
      <alignment horizontal="left" vertical="center"/>
    </xf>
    <xf numFmtId="0" fontId="5" fillId="7" borderId="6" xfId="0" applyFont="1" applyFill="1" applyBorder="1" applyAlignment="1">
      <alignment horizontal="left" vertical="center"/>
    </xf>
    <xf numFmtId="0" fontId="6" fillId="0" borderId="31" xfId="0" applyFont="1" applyBorder="1" applyAlignment="1">
      <alignment horizontal="left" vertical="center"/>
    </xf>
    <xf numFmtId="0" fontId="5" fillId="7" borderId="3" xfId="0" applyFont="1" applyFill="1" applyBorder="1" applyAlignment="1">
      <alignment horizontal="left" vertical="center" wrapText="1"/>
    </xf>
    <xf numFmtId="0" fontId="5" fillId="7" borderId="4" xfId="0" applyFont="1" applyFill="1" applyBorder="1" applyAlignment="1">
      <alignment horizontal="left" vertical="center" wrapText="1"/>
    </xf>
    <xf numFmtId="0" fontId="5" fillId="7" borderId="6" xfId="0" applyFont="1" applyFill="1" applyBorder="1" applyAlignment="1">
      <alignment horizontal="left" vertical="center" wrapText="1"/>
    </xf>
    <xf numFmtId="0" fontId="5" fillId="7" borderId="3" xfId="0" applyFont="1" applyFill="1" applyBorder="1" applyAlignment="1">
      <alignment horizontal="center" vertical="center" wrapText="1"/>
    </xf>
    <xf numFmtId="0" fontId="5" fillId="7" borderId="6" xfId="0" applyFont="1" applyFill="1" applyBorder="1" applyAlignment="1">
      <alignment horizontal="center" vertical="center" wrapText="1"/>
    </xf>
    <xf numFmtId="174" fontId="5" fillId="7" borderId="3" xfId="0" applyNumberFormat="1" applyFont="1" applyFill="1" applyBorder="1" applyAlignment="1">
      <alignment horizontal="center" vertical="center" wrapText="1"/>
    </xf>
    <xf numFmtId="174" fontId="5" fillId="7" borderId="6" xfId="0" applyNumberFormat="1" applyFont="1" applyFill="1" applyBorder="1" applyAlignment="1">
      <alignment horizontal="center" vertical="center" wrapText="1"/>
    </xf>
    <xf numFmtId="0" fontId="6" fillId="0" borderId="19" xfId="0" applyFont="1" applyBorder="1" applyAlignment="1">
      <alignment horizontal="left" vertical="center"/>
    </xf>
    <xf numFmtId="0" fontId="6" fillId="0" borderId="39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6" fillId="0" borderId="72" xfId="0" applyFont="1" applyBorder="1" applyAlignment="1">
      <alignment horizontal="left" vertical="center"/>
    </xf>
    <xf numFmtId="0" fontId="6" fillId="0" borderId="29" xfId="0" applyFont="1" applyBorder="1" applyAlignment="1">
      <alignment horizontal="left" vertical="center"/>
    </xf>
    <xf numFmtId="0" fontId="10" fillId="0" borderId="12" xfId="0" applyFont="1" applyBorder="1" applyAlignment="1">
      <alignment horizontal="left" vertical="center"/>
    </xf>
    <xf numFmtId="0" fontId="10" fillId="0" borderId="31" xfId="0" applyFont="1" applyBorder="1" applyAlignment="1">
      <alignment horizontal="left" vertical="center"/>
    </xf>
    <xf numFmtId="0" fontId="7" fillId="7" borderId="36" xfId="0" applyFont="1" applyFill="1" applyBorder="1" applyAlignment="1">
      <alignment horizontal="left" vertical="center"/>
    </xf>
    <xf numFmtId="0" fontId="6" fillId="0" borderId="71" xfId="0" applyFont="1" applyBorder="1" applyAlignment="1">
      <alignment horizontal="left" vertical="center"/>
    </xf>
    <xf numFmtId="10" fontId="7" fillId="7" borderId="19" xfId="0" applyNumberFormat="1" applyFont="1" applyFill="1" applyBorder="1" applyAlignment="1">
      <alignment horizontal="center" vertical="center"/>
    </xf>
    <xf numFmtId="10" fontId="7" fillId="7" borderId="70" xfId="0" applyNumberFormat="1" applyFont="1" applyFill="1" applyBorder="1" applyAlignment="1">
      <alignment horizontal="center" vertical="center"/>
    </xf>
    <xf numFmtId="0" fontId="6" fillId="0" borderId="5" xfId="0" applyFont="1" applyBorder="1" applyAlignment="1">
      <alignment vertical="center"/>
    </xf>
    <xf numFmtId="0" fontId="4" fillId="7" borderId="3" xfId="0" applyFont="1" applyFill="1" applyBorder="1" applyAlignment="1">
      <alignment horizontal="center" vertical="center"/>
    </xf>
    <xf numFmtId="0" fontId="4" fillId="7" borderId="4" xfId="0" applyFont="1" applyFill="1" applyBorder="1" applyAlignment="1">
      <alignment horizontal="center" vertical="center"/>
    </xf>
    <xf numFmtId="0" fontId="4" fillId="7" borderId="6" xfId="0" applyFont="1" applyFill="1" applyBorder="1" applyAlignment="1">
      <alignment horizontal="center" vertical="center"/>
    </xf>
    <xf numFmtId="10" fontId="9" fillId="7" borderId="67" xfId="0" applyNumberFormat="1" applyFont="1" applyFill="1" applyBorder="1" applyAlignment="1">
      <alignment horizontal="center" vertical="center"/>
    </xf>
    <xf numFmtId="10" fontId="9" fillId="7" borderId="68" xfId="0" applyNumberFormat="1" applyFont="1" applyFill="1" applyBorder="1" applyAlignment="1">
      <alignment horizontal="center" vertical="center"/>
    </xf>
    <xf numFmtId="10" fontId="9" fillId="7" borderId="69" xfId="0" applyNumberFormat="1" applyFont="1" applyFill="1" applyBorder="1" applyAlignment="1">
      <alignment horizontal="center" vertical="center"/>
    </xf>
    <xf numFmtId="174" fontId="9" fillId="0" borderId="65" xfId="0" applyNumberFormat="1" applyFont="1" applyBorder="1" applyAlignment="1">
      <alignment horizontal="center" vertical="center"/>
    </xf>
    <xf numFmtId="174" fontId="9" fillId="0" borderId="66" xfId="0" applyNumberFormat="1" applyFont="1" applyBorder="1" applyAlignment="1">
      <alignment horizontal="center" vertical="center"/>
    </xf>
    <xf numFmtId="174" fontId="9" fillId="0" borderId="43" xfId="0" applyNumberFormat="1" applyFont="1" applyBorder="1" applyAlignment="1">
      <alignment horizontal="center" vertical="center"/>
    </xf>
    <xf numFmtId="0" fontId="9" fillId="5" borderId="12" xfId="0" applyFont="1" applyFill="1" applyBorder="1" applyAlignment="1">
      <alignment vertical="center"/>
    </xf>
    <xf numFmtId="0" fontId="4" fillId="7" borderId="3" xfId="0" applyFont="1" applyFill="1" applyBorder="1" applyAlignment="1">
      <alignment horizontal="center" vertical="center" wrapText="1"/>
    </xf>
    <xf numFmtId="0" fontId="4" fillId="7" borderId="4" xfId="0" applyFont="1" applyFill="1" applyBorder="1" applyAlignment="1">
      <alignment horizontal="center" vertical="center" wrapText="1"/>
    </xf>
    <xf numFmtId="0" fontId="5" fillId="7" borderId="36" xfId="0" applyFont="1" applyFill="1" applyBorder="1" applyAlignment="1">
      <alignment horizontal="center" vertical="center"/>
    </xf>
    <xf numFmtId="0" fontId="7" fillId="7" borderId="11" xfId="0" applyFont="1" applyFill="1" applyBorder="1" applyAlignment="1">
      <alignment horizontal="center" vertical="center"/>
    </xf>
    <xf numFmtId="0" fontId="7" fillId="7" borderId="12" xfId="0" applyFont="1" applyFill="1" applyBorder="1" applyAlignment="1">
      <alignment horizontal="center" vertical="center"/>
    </xf>
    <xf numFmtId="0" fontId="7" fillId="7" borderId="28" xfId="0" applyFont="1" applyFill="1" applyBorder="1" applyAlignment="1">
      <alignment horizontal="center" vertical="center"/>
    </xf>
    <xf numFmtId="0" fontId="7" fillId="7" borderId="3" xfId="0" applyFont="1" applyFill="1" applyBorder="1" applyAlignment="1">
      <alignment horizontal="left" vertical="center" wrapText="1"/>
    </xf>
    <xf numFmtId="0" fontId="7" fillId="7" borderId="4" xfId="0" applyFont="1" applyFill="1" applyBorder="1" applyAlignment="1">
      <alignment horizontal="left" vertical="center" wrapText="1"/>
    </xf>
    <xf numFmtId="0" fontId="7" fillId="7" borderId="36" xfId="0" applyFont="1" applyFill="1" applyBorder="1" applyAlignment="1">
      <alignment horizontal="left" vertical="center" wrapText="1"/>
    </xf>
    <xf numFmtId="0" fontId="5" fillId="7" borderId="63" xfId="0" applyFont="1" applyFill="1" applyBorder="1" applyAlignment="1">
      <alignment horizontal="center" vertical="center"/>
    </xf>
    <xf numFmtId="0" fontId="5" fillId="7" borderId="57" xfId="0" applyFont="1" applyFill="1" applyBorder="1" applyAlignment="1">
      <alignment horizontal="center" vertical="center"/>
    </xf>
    <xf numFmtId="0" fontId="5" fillId="7" borderId="64" xfId="0" applyFont="1" applyFill="1" applyBorder="1" applyAlignment="1">
      <alignment horizontal="center" vertical="center"/>
    </xf>
    <xf numFmtId="0" fontId="7" fillId="0" borderId="50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62" xfId="0" applyFont="1" applyBorder="1" applyAlignment="1">
      <alignment horizontal="center" vertical="center"/>
    </xf>
    <xf numFmtId="0" fontId="7" fillId="7" borderId="50" xfId="0" applyFont="1" applyFill="1" applyBorder="1" applyAlignment="1">
      <alignment horizontal="center" vertical="center"/>
    </xf>
    <xf numFmtId="0" fontId="7" fillId="7" borderId="62" xfId="0" applyFont="1" applyFill="1" applyBorder="1" applyAlignment="1">
      <alignment horizontal="center" vertical="center"/>
    </xf>
    <xf numFmtId="0" fontId="6" fillId="0" borderId="50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5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0" xfId="0" applyFont="1" applyBorder="1" applyAlignment="1">
      <alignment horizontal="left" wrapText="1"/>
    </xf>
    <xf numFmtId="0" fontId="6" fillId="0" borderId="4" xfId="0" applyFont="1" applyBorder="1" applyAlignment="1">
      <alignment horizontal="left" wrapText="1"/>
    </xf>
    <xf numFmtId="0" fontId="6" fillId="0" borderId="6" xfId="0" applyFont="1" applyBorder="1" applyAlignment="1">
      <alignment horizontal="left" wrapText="1"/>
    </xf>
    <xf numFmtId="0" fontId="7" fillId="7" borderId="50" xfId="0" applyFont="1" applyFill="1" applyBorder="1" applyAlignment="1">
      <alignment horizontal="right" vertical="center"/>
    </xf>
    <xf numFmtId="0" fontId="7" fillId="7" borderId="4" xfId="0" applyFont="1" applyFill="1" applyBorder="1" applyAlignment="1">
      <alignment horizontal="right" vertical="center"/>
    </xf>
    <xf numFmtId="0" fontId="7" fillId="7" borderId="6" xfId="0" applyFont="1" applyFill="1" applyBorder="1" applyAlignment="1">
      <alignment horizontal="right" vertical="center"/>
    </xf>
    <xf numFmtId="0" fontId="7" fillId="0" borderId="50" xfId="0" applyFont="1" applyBorder="1" applyAlignment="1">
      <alignment horizontal="center" wrapText="1"/>
    </xf>
    <xf numFmtId="0" fontId="7" fillId="0" borderId="4" xfId="0" applyFont="1" applyBorder="1" applyAlignment="1">
      <alignment horizontal="center" wrapText="1"/>
    </xf>
    <xf numFmtId="0" fontId="7" fillId="0" borderId="62" xfId="0" applyFont="1" applyBorder="1" applyAlignment="1">
      <alignment horizontal="center" wrapText="1"/>
    </xf>
    <xf numFmtId="0" fontId="5" fillId="7" borderId="50" xfId="0" applyFont="1" applyFill="1" applyBorder="1" applyAlignment="1">
      <alignment horizontal="center" vertical="center" wrapText="1"/>
    </xf>
    <xf numFmtId="0" fontId="5" fillId="7" borderId="4" xfId="0" applyFont="1" applyFill="1" applyBorder="1" applyAlignment="1">
      <alignment horizontal="center" vertical="center" wrapText="1"/>
    </xf>
    <xf numFmtId="0" fontId="5" fillId="7" borderId="62" xfId="0" applyFont="1" applyFill="1" applyBorder="1" applyAlignment="1">
      <alignment horizontal="center" vertical="center" wrapText="1"/>
    </xf>
    <xf numFmtId="0" fontId="7" fillId="7" borderId="50" xfId="0" applyFont="1" applyFill="1" applyBorder="1" applyAlignment="1">
      <alignment horizontal="center" vertical="center" wrapText="1"/>
    </xf>
    <xf numFmtId="0" fontId="7" fillId="7" borderId="4" xfId="0" applyFont="1" applyFill="1" applyBorder="1" applyAlignment="1">
      <alignment horizontal="center" vertical="center" wrapText="1"/>
    </xf>
    <xf numFmtId="0" fontId="7" fillId="7" borderId="6" xfId="0" applyFont="1" applyFill="1" applyBorder="1" applyAlignment="1">
      <alignment horizontal="center" vertical="center" wrapText="1"/>
    </xf>
    <xf numFmtId="0" fontId="7" fillId="7" borderId="3" xfId="0" applyFont="1" applyFill="1" applyBorder="1" applyAlignment="1">
      <alignment horizontal="center" vertical="center" wrapText="1"/>
    </xf>
    <xf numFmtId="0" fontId="7" fillId="0" borderId="50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1" fontId="6" fillId="8" borderId="3" xfId="0" applyNumberFormat="1" applyFont="1" applyFill="1" applyBorder="1" applyAlignment="1">
      <alignment horizontal="center" vertical="center"/>
    </xf>
    <xf numFmtId="1" fontId="6" fillId="8" borderId="6" xfId="0" applyNumberFormat="1" applyFont="1" applyFill="1" applyBorder="1" applyAlignment="1">
      <alignment horizontal="center" vertical="center"/>
    </xf>
    <xf numFmtId="167" fontId="6" fillId="0" borderId="3" xfId="0" applyNumberFormat="1" applyFont="1" applyBorder="1" applyAlignment="1">
      <alignment horizontal="center" vertical="center"/>
    </xf>
    <xf numFmtId="167" fontId="6" fillId="0" borderId="6" xfId="0" applyNumberFormat="1" applyFont="1" applyBorder="1" applyAlignment="1">
      <alignment horizontal="center" vertical="center"/>
    </xf>
    <xf numFmtId="0" fontId="7" fillId="7" borderId="59" xfId="0" applyFont="1" applyFill="1" applyBorder="1" applyAlignment="1">
      <alignment horizontal="left" vertical="center" wrapText="1"/>
    </xf>
    <xf numFmtId="0" fontId="7" fillId="7" borderId="60" xfId="0" applyFont="1" applyFill="1" applyBorder="1" applyAlignment="1">
      <alignment horizontal="left" vertical="center" wrapText="1"/>
    </xf>
    <xf numFmtId="0" fontId="7" fillId="7" borderId="61" xfId="0" applyFont="1" applyFill="1" applyBorder="1" applyAlignment="1">
      <alignment horizontal="left" vertical="center" wrapText="1"/>
    </xf>
    <xf numFmtId="0" fontId="6" fillId="5" borderId="56" xfId="0" applyFont="1" applyFill="1" applyBorder="1" applyAlignment="1">
      <alignment horizontal="center" vertical="center"/>
    </xf>
    <xf numFmtId="0" fontId="6" fillId="5" borderId="57" xfId="0" applyFont="1" applyFill="1" applyBorder="1" applyAlignment="1">
      <alignment horizontal="center" vertical="center"/>
    </xf>
    <xf numFmtId="0" fontId="6" fillId="5" borderId="58" xfId="0" applyFont="1" applyFill="1" applyBorder="1" applyAlignment="1">
      <alignment horizontal="center" vertical="center"/>
    </xf>
    <xf numFmtId="0" fontId="7" fillId="7" borderId="55" xfId="0" applyFont="1" applyFill="1" applyBorder="1" applyAlignment="1">
      <alignment horizontal="left" vertical="center"/>
    </xf>
    <xf numFmtId="0" fontId="7" fillId="0" borderId="50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167" fontId="6" fillId="0" borderId="3" xfId="0" applyNumberFormat="1" applyFont="1" applyBorder="1" applyAlignment="1">
      <alignment horizontal="center" wrapText="1"/>
    </xf>
    <xf numFmtId="167" fontId="6" fillId="0" borderId="6" xfId="0" applyNumberFormat="1" applyFont="1" applyBorder="1" applyAlignment="1">
      <alignment horizontal="center" wrapText="1"/>
    </xf>
    <xf numFmtId="2" fontId="35" fillId="5" borderId="2" xfId="0" applyNumberFormat="1" applyFont="1" applyFill="1" applyBorder="1" applyAlignment="1">
      <alignment horizontal="center" vertical="center"/>
    </xf>
    <xf numFmtId="0" fontId="35" fillId="15" borderId="12" xfId="0" applyFont="1" applyFill="1" applyBorder="1" applyAlignment="1">
      <alignment horizontal="left" vertical="center"/>
    </xf>
    <xf numFmtId="0" fontId="35" fillId="15" borderId="28" xfId="0" applyFont="1" applyFill="1" applyBorder="1" applyAlignment="1">
      <alignment horizontal="left" vertical="center"/>
    </xf>
  </cellXfs>
  <cellStyles count="6">
    <cellStyle name="Moeda" xfId="1" builtinId="4"/>
    <cellStyle name="Normal" xfId="0" builtinId="0"/>
    <cellStyle name="Porcentagem" xfId="2" builtinId="5"/>
    <cellStyle name="Título 5" xfId="3" xr:uid="{00000000-0005-0000-0000-000006000000}"/>
    <cellStyle name="Título 6" xfId="4" xr:uid="{00000000-0005-0000-0000-000007000000}"/>
    <cellStyle name="Título 7" xfId="5" xr:uid="{00000000-0005-0000-0000-000008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4586"/>
      <rgbColor rgb="FFCCCCC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DC3E6"/>
      <rgbColor rgb="FFFF99CC"/>
      <rgbColor rgb="FFBFBFBF"/>
      <rgbColor rgb="FFFFCC99"/>
      <rgbColor rgb="FF3366FF"/>
      <rgbColor rgb="FF33CCCC"/>
      <rgbColor rgb="FF99CC00"/>
      <rgbColor rgb="FFFFCC00"/>
      <rgbColor rgb="FFFF9900"/>
      <rgbColor rgb="FFED7D31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473760</xdr:colOff>
      <xdr:row>33</xdr:row>
      <xdr:rowOff>43920</xdr:rowOff>
    </xdr:to>
    <xdr:sp macro="" textlink="">
      <xdr:nvSpPr>
        <xdr:cNvPr id="2" name="CustomShape 1" hidden="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0" y="0"/>
          <a:ext cx="9061200" cy="10172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473760</xdr:colOff>
      <xdr:row>33</xdr:row>
      <xdr:rowOff>43920</xdr:rowOff>
    </xdr:to>
    <xdr:sp macro="" textlink="">
      <xdr:nvSpPr>
        <xdr:cNvPr id="3" name="CustomShape 1" hidden="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0" y="0"/>
          <a:ext cx="9061200" cy="10172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473760</xdr:colOff>
      <xdr:row>33</xdr:row>
      <xdr:rowOff>43920</xdr:rowOff>
    </xdr:to>
    <xdr:sp macro="" textlink="">
      <xdr:nvSpPr>
        <xdr:cNvPr id="4" name="CustomShape 1" hidden="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0" y="0"/>
          <a:ext cx="9061200" cy="10172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474120</xdr:colOff>
      <xdr:row>33</xdr:row>
      <xdr:rowOff>44280</xdr:rowOff>
    </xdr:to>
    <xdr:sp macro="" textlink="">
      <xdr:nvSpPr>
        <xdr:cNvPr id="5" name="CustomShape 1" hidden="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0" y="0"/>
          <a:ext cx="9061560" cy="1017252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474120</xdr:colOff>
      <xdr:row>33</xdr:row>
      <xdr:rowOff>44280</xdr:rowOff>
    </xdr:to>
    <xdr:sp macro="" textlink="">
      <xdr:nvSpPr>
        <xdr:cNvPr id="6" name="CustomShape 1" hidden="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0" y="0"/>
          <a:ext cx="9061560" cy="1017252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474120</xdr:colOff>
      <xdr:row>33</xdr:row>
      <xdr:rowOff>44280</xdr:rowOff>
    </xdr:to>
    <xdr:sp macro="" textlink="">
      <xdr:nvSpPr>
        <xdr:cNvPr id="7" name="CustomShape 1" hidden="1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0" y="0"/>
          <a:ext cx="9061560" cy="1017252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474480</xdr:colOff>
      <xdr:row>33</xdr:row>
      <xdr:rowOff>44640</xdr:rowOff>
    </xdr:to>
    <xdr:sp macro="" textlink="">
      <xdr:nvSpPr>
        <xdr:cNvPr id="8" name="CustomShape 1" hidden="1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0" y="0"/>
          <a:ext cx="9061920" cy="1017288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474480</xdr:colOff>
      <xdr:row>33</xdr:row>
      <xdr:rowOff>44640</xdr:rowOff>
    </xdr:to>
    <xdr:sp macro="" textlink="">
      <xdr:nvSpPr>
        <xdr:cNvPr id="9" name="CustomShape 1" hidden="1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0" y="0"/>
          <a:ext cx="9061920" cy="1017288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474480</xdr:colOff>
      <xdr:row>33</xdr:row>
      <xdr:rowOff>44640</xdr:rowOff>
    </xdr:to>
    <xdr:sp macro="" textlink="">
      <xdr:nvSpPr>
        <xdr:cNvPr id="10" name="CustomShape 1" hidden="1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0" y="0"/>
          <a:ext cx="9061920" cy="1017288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474840</xdr:colOff>
      <xdr:row>111</xdr:row>
      <xdr:rowOff>179280</xdr:rowOff>
    </xdr:to>
    <xdr:sp macro="" textlink="">
      <xdr:nvSpPr>
        <xdr:cNvPr id="11" name="CustomShape 1" hidden="1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0" y="0"/>
          <a:ext cx="9062280" cy="19262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474840</xdr:colOff>
      <xdr:row>111</xdr:row>
      <xdr:rowOff>179280</xdr:rowOff>
    </xdr:to>
    <xdr:sp macro="" textlink="">
      <xdr:nvSpPr>
        <xdr:cNvPr id="12" name="CustomShape 1" hidden="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>
          <a:off x="0" y="0"/>
          <a:ext cx="9062280" cy="19262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474840</xdr:colOff>
      <xdr:row>111</xdr:row>
      <xdr:rowOff>179280</xdr:rowOff>
    </xdr:to>
    <xdr:sp macro="" textlink="">
      <xdr:nvSpPr>
        <xdr:cNvPr id="13" name="CustomShape 1" hidden="1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0" y="0"/>
          <a:ext cx="9062280" cy="19262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7</xdr:col>
      <xdr:colOff>255960</xdr:colOff>
      <xdr:row>112</xdr:row>
      <xdr:rowOff>17640</xdr:rowOff>
    </xdr:to>
    <xdr:sp macro="" textlink="">
      <xdr:nvSpPr>
        <xdr:cNvPr id="14" name="CustomShape 1" hidden="1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0" y="0"/>
          <a:ext cx="10072800" cy="19414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7</xdr:col>
      <xdr:colOff>255960</xdr:colOff>
      <xdr:row>112</xdr:row>
      <xdr:rowOff>17640</xdr:rowOff>
    </xdr:to>
    <xdr:sp macro="" textlink="">
      <xdr:nvSpPr>
        <xdr:cNvPr id="15" name="CustomShape 1" hidden="1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/>
      </xdr:nvSpPr>
      <xdr:spPr>
        <a:xfrm>
          <a:off x="0" y="0"/>
          <a:ext cx="10072800" cy="19414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7</xdr:col>
      <xdr:colOff>255960</xdr:colOff>
      <xdr:row>112</xdr:row>
      <xdr:rowOff>17640</xdr:rowOff>
    </xdr:to>
    <xdr:sp macro="" textlink="">
      <xdr:nvSpPr>
        <xdr:cNvPr id="16" name="CustomShape 1" hidden="1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/>
      </xdr:nvSpPr>
      <xdr:spPr>
        <a:xfrm>
          <a:off x="0" y="0"/>
          <a:ext cx="10072800" cy="19414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7</xdr:col>
      <xdr:colOff>122760</xdr:colOff>
      <xdr:row>113</xdr:row>
      <xdr:rowOff>36720</xdr:rowOff>
    </xdr:to>
    <xdr:sp macro="" textlink="">
      <xdr:nvSpPr>
        <xdr:cNvPr id="17" name="CustomShape 1" hidden="1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/>
      </xdr:nvSpPr>
      <xdr:spPr>
        <a:xfrm>
          <a:off x="0" y="0"/>
          <a:ext cx="9939600" cy="1978632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7</xdr:col>
      <xdr:colOff>122760</xdr:colOff>
      <xdr:row>113</xdr:row>
      <xdr:rowOff>36720</xdr:rowOff>
    </xdr:to>
    <xdr:sp macro="" textlink="">
      <xdr:nvSpPr>
        <xdr:cNvPr id="18" name="CustomShape 1" hidden="1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/>
      </xdr:nvSpPr>
      <xdr:spPr>
        <a:xfrm>
          <a:off x="0" y="0"/>
          <a:ext cx="9939600" cy="1978632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7</xdr:col>
      <xdr:colOff>122760</xdr:colOff>
      <xdr:row>113</xdr:row>
      <xdr:rowOff>36720</xdr:rowOff>
    </xdr:to>
    <xdr:sp macro="" textlink="">
      <xdr:nvSpPr>
        <xdr:cNvPr id="19" name="CustomShape 1" hidden="1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/>
      </xdr:nvSpPr>
      <xdr:spPr>
        <a:xfrm>
          <a:off x="0" y="0"/>
          <a:ext cx="9939600" cy="1978632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7</xdr:col>
      <xdr:colOff>123120</xdr:colOff>
      <xdr:row>44</xdr:row>
      <xdr:rowOff>160920</xdr:rowOff>
    </xdr:to>
    <xdr:sp macro="" textlink="">
      <xdr:nvSpPr>
        <xdr:cNvPr id="20" name="CustomShape 1" hidden="1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/>
      </xdr:nvSpPr>
      <xdr:spPr>
        <a:xfrm>
          <a:off x="0" y="0"/>
          <a:ext cx="9939960" cy="1213668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7</xdr:col>
      <xdr:colOff>123120</xdr:colOff>
      <xdr:row>44</xdr:row>
      <xdr:rowOff>160920</xdr:rowOff>
    </xdr:to>
    <xdr:sp macro="" textlink="">
      <xdr:nvSpPr>
        <xdr:cNvPr id="21" name="CustomShape 1" hidden="1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/>
      </xdr:nvSpPr>
      <xdr:spPr>
        <a:xfrm>
          <a:off x="0" y="0"/>
          <a:ext cx="9939960" cy="1213668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7</xdr:col>
      <xdr:colOff>123120</xdr:colOff>
      <xdr:row>44</xdr:row>
      <xdr:rowOff>160920</xdr:rowOff>
    </xdr:to>
    <xdr:sp macro="" textlink="">
      <xdr:nvSpPr>
        <xdr:cNvPr id="22" name="CustomShape 1" hidden="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/>
      </xdr:nvSpPr>
      <xdr:spPr>
        <a:xfrm>
          <a:off x="0" y="0"/>
          <a:ext cx="9939960" cy="1213668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7</xdr:col>
      <xdr:colOff>123120</xdr:colOff>
      <xdr:row>44</xdr:row>
      <xdr:rowOff>160920</xdr:rowOff>
    </xdr:to>
    <xdr:sp macro="" textlink="">
      <xdr:nvSpPr>
        <xdr:cNvPr id="23" name="CustomShape 1" hidden="1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/>
      </xdr:nvSpPr>
      <xdr:spPr>
        <a:xfrm>
          <a:off x="0" y="0"/>
          <a:ext cx="9939960" cy="1213668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7</xdr:col>
      <xdr:colOff>123480</xdr:colOff>
      <xdr:row>44</xdr:row>
      <xdr:rowOff>161280</xdr:rowOff>
    </xdr:to>
    <xdr:sp macro="" textlink="">
      <xdr:nvSpPr>
        <xdr:cNvPr id="24" name="CustomShape 1" hidden="1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/>
      </xdr:nvSpPr>
      <xdr:spPr>
        <a:xfrm>
          <a:off x="0" y="0"/>
          <a:ext cx="9940320" cy="1213704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7</xdr:col>
      <xdr:colOff>123480</xdr:colOff>
      <xdr:row>44</xdr:row>
      <xdr:rowOff>161280</xdr:rowOff>
    </xdr:to>
    <xdr:sp macro="" textlink="">
      <xdr:nvSpPr>
        <xdr:cNvPr id="25" name="CustomShape 1" hidden="1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/>
      </xdr:nvSpPr>
      <xdr:spPr>
        <a:xfrm>
          <a:off x="0" y="0"/>
          <a:ext cx="9940320" cy="1213704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7</xdr:col>
      <xdr:colOff>123480</xdr:colOff>
      <xdr:row>44</xdr:row>
      <xdr:rowOff>161280</xdr:rowOff>
    </xdr:to>
    <xdr:sp macro="" textlink="">
      <xdr:nvSpPr>
        <xdr:cNvPr id="26" name="CustomShape 1" hidden="1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/>
      </xdr:nvSpPr>
      <xdr:spPr>
        <a:xfrm>
          <a:off x="0" y="0"/>
          <a:ext cx="9940320" cy="1213704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7</xdr:col>
      <xdr:colOff>123480</xdr:colOff>
      <xdr:row>44</xdr:row>
      <xdr:rowOff>161280</xdr:rowOff>
    </xdr:to>
    <xdr:sp macro="" textlink="">
      <xdr:nvSpPr>
        <xdr:cNvPr id="27" name="CustomShape 1" hidden="1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/>
      </xdr:nvSpPr>
      <xdr:spPr>
        <a:xfrm>
          <a:off x="0" y="0"/>
          <a:ext cx="9940320" cy="1213704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7</xdr:col>
      <xdr:colOff>123480</xdr:colOff>
      <xdr:row>128</xdr:row>
      <xdr:rowOff>190080</xdr:rowOff>
    </xdr:to>
    <xdr:sp macro="" textlink="">
      <xdr:nvSpPr>
        <xdr:cNvPr id="28" name="CustomShape 1" hidden="1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/>
      </xdr:nvSpPr>
      <xdr:spPr>
        <a:xfrm>
          <a:off x="0" y="0"/>
          <a:ext cx="9940320" cy="2226312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7</xdr:col>
      <xdr:colOff>123480</xdr:colOff>
      <xdr:row>128</xdr:row>
      <xdr:rowOff>190080</xdr:rowOff>
    </xdr:to>
    <xdr:sp macro="" textlink="">
      <xdr:nvSpPr>
        <xdr:cNvPr id="29" name="CustomShape 1" hidden="1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/>
      </xdr:nvSpPr>
      <xdr:spPr>
        <a:xfrm>
          <a:off x="0" y="0"/>
          <a:ext cx="9940320" cy="2226312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7</xdr:col>
      <xdr:colOff>123480</xdr:colOff>
      <xdr:row>128</xdr:row>
      <xdr:rowOff>190080</xdr:rowOff>
    </xdr:to>
    <xdr:sp macro="" textlink="">
      <xdr:nvSpPr>
        <xdr:cNvPr id="30" name="CustomShape 1" hidden="1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/>
      </xdr:nvSpPr>
      <xdr:spPr>
        <a:xfrm>
          <a:off x="0" y="0"/>
          <a:ext cx="9940320" cy="2226312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7</xdr:col>
      <xdr:colOff>247680</xdr:colOff>
      <xdr:row>76</xdr:row>
      <xdr:rowOff>199800</xdr:rowOff>
    </xdr:to>
    <xdr:sp macro="" textlink="">
      <xdr:nvSpPr>
        <xdr:cNvPr id="31" name="CustomShape 1" hidden="1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/>
      </xdr:nvSpPr>
      <xdr:spPr>
        <a:xfrm>
          <a:off x="0" y="0"/>
          <a:ext cx="10064520" cy="190515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7</xdr:col>
      <xdr:colOff>247680</xdr:colOff>
      <xdr:row>76</xdr:row>
      <xdr:rowOff>199800</xdr:rowOff>
    </xdr:to>
    <xdr:sp macro="" textlink="">
      <xdr:nvSpPr>
        <xdr:cNvPr id="32" name="CustomShape 1" hidden="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/>
      </xdr:nvSpPr>
      <xdr:spPr>
        <a:xfrm>
          <a:off x="0" y="0"/>
          <a:ext cx="10064520" cy="190515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7</xdr:col>
      <xdr:colOff>247680</xdr:colOff>
      <xdr:row>76</xdr:row>
      <xdr:rowOff>199800</xdr:rowOff>
    </xdr:to>
    <xdr:sp macro="" textlink="">
      <xdr:nvSpPr>
        <xdr:cNvPr id="33" name="CustomShape 1" hidden="1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/>
      </xdr:nvSpPr>
      <xdr:spPr>
        <a:xfrm>
          <a:off x="0" y="0"/>
          <a:ext cx="10064520" cy="190515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729000</xdr:colOff>
      <xdr:row>39</xdr:row>
      <xdr:rowOff>214560</xdr:rowOff>
    </xdr:to>
    <xdr:sp macro="" textlink="">
      <xdr:nvSpPr>
        <xdr:cNvPr id="35" name="CustomShape 1" hidden="1">
          <a:extLst>
            <a:ext uri="{FF2B5EF4-FFF2-40B4-BE49-F238E27FC236}">
              <a16:creationId xmlns:a16="http://schemas.microsoft.com/office/drawing/2014/main" id="{00000000-0008-0000-0100-000023000000}"/>
            </a:ext>
          </a:extLst>
        </xdr:cNvPr>
        <xdr:cNvSpPr/>
      </xdr:nvSpPr>
      <xdr:spPr>
        <a:xfrm>
          <a:off x="0" y="0"/>
          <a:ext cx="1003104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729000</xdr:colOff>
      <xdr:row>39</xdr:row>
      <xdr:rowOff>214560</xdr:rowOff>
    </xdr:to>
    <xdr:sp macro="" textlink="">
      <xdr:nvSpPr>
        <xdr:cNvPr id="36" name="CustomShape 1" hidden="1">
          <a:extLst>
            <a:ext uri="{FF2B5EF4-FFF2-40B4-BE49-F238E27FC236}">
              <a16:creationId xmlns:a16="http://schemas.microsoft.com/office/drawing/2014/main" id="{00000000-0008-0000-0100-000024000000}"/>
            </a:ext>
          </a:extLst>
        </xdr:cNvPr>
        <xdr:cNvSpPr/>
      </xdr:nvSpPr>
      <xdr:spPr>
        <a:xfrm>
          <a:off x="0" y="0"/>
          <a:ext cx="1003104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729000</xdr:colOff>
      <xdr:row>39</xdr:row>
      <xdr:rowOff>214560</xdr:rowOff>
    </xdr:to>
    <xdr:sp macro="" textlink="">
      <xdr:nvSpPr>
        <xdr:cNvPr id="37" name="CustomShape 1" hidden="1">
          <a:extLst>
            <a:ext uri="{FF2B5EF4-FFF2-40B4-BE49-F238E27FC236}">
              <a16:creationId xmlns:a16="http://schemas.microsoft.com/office/drawing/2014/main" id="{00000000-0008-0000-0100-000025000000}"/>
            </a:ext>
          </a:extLst>
        </xdr:cNvPr>
        <xdr:cNvSpPr/>
      </xdr:nvSpPr>
      <xdr:spPr>
        <a:xfrm>
          <a:off x="0" y="0"/>
          <a:ext cx="1003104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729000</xdr:colOff>
      <xdr:row>39</xdr:row>
      <xdr:rowOff>214560</xdr:rowOff>
    </xdr:to>
    <xdr:sp macro="" textlink="">
      <xdr:nvSpPr>
        <xdr:cNvPr id="38" name="CustomShape 1" hidden="1">
          <a:extLst>
            <a:ext uri="{FF2B5EF4-FFF2-40B4-BE49-F238E27FC236}">
              <a16:creationId xmlns:a16="http://schemas.microsoft.com/office/drawing/2014/main" id="{00000000-0008-0000-0100-000026000000}"/>
            </a:ext>
          </a:extLst>
        </xdr:cNvPr>
        <xdr:cNvSpPr/>
      </xdr:nvSpPr>
      <xdr:spPr>
        <a:xfrm>
          <a:off x="0" y="0"/>
          <a:ext cx="1003104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729000</xdr:colOff>
      <xdr:row>39</xdr:row>
      <xdr:rowOff>214560</xdr:rowOff>
    </xdr:to>
    <xdr:sp macro="" textlink="">
      <xdr:nvSpPr>
        <xdr:cNvPr id="39" name="CustomShape 1" hidden="1">
          <a:extLst>
            <a:ext uri="{FF2B5EF4-FFF2-40B4-BE49-F238E27FC236}">
              <a16:creationId xmlns:a16="http://schemas.microsoft.com/office/drawing/2014/main" id="{00000000-0008-0000-0100-000027000000}"/>
            </a:ext>
          </a:extLst>
        </xdr:cNvPr>
        <xdr:cNvSpPr/>
      </xdr:nvSpPr>
      <xdr:spPr>
        <a:xfrm>
          <a:off x="0" y="0"/>
          <a:ext cx="1003104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729000</xdr:colOff>
      <xdr:row>39</xdr:row>
      <xdr:rowOff>214560</xdr:rowOff>
    </xdr:to>
    <xdr:sp macro="" textlink="">
      <xdr:nvSpPr>
        <xdr:cNvPr id="40" name="CustomShape 1" hidden="1">
          <a:extLst>
            <a:ext uri="{FF2B5EF4-FFF2-40B4-BE49-F238E27FC236}">
              <a16:creationId xmlns:a16="http://schemas.microsoft.com/office/drawing/2014/main" id="{00000000-0008-0000-0100-000028000000}"/>
            </a:ext>
          </a:extLst>
        </xdr:cNvPr>
        <xdr:cNvSpPr/>
      </xdr:nvSpPr>
      <xdr:spPr>
        <a:xfrm>
          <a:off x="0" y="0"/>
          <a:ext cx="1003104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729000</xdr:colOff>
      <xdr:row>39</xdr:row>
      <xdr:rowOff>214560</xdr:rowOff>
    </xdr:to>
    <xdr:sp macro="" textlink="">
      <xdr:nvSpPr>
        <xdr:cNvPr id="41" name="CustomShape 1" hidden="1">
          <a:extLst>
            <a:ext uri="{FF2B5EF4-FFF2-40B4-BE49-F238E27FC236}">
              <a16:creationId xmlns:a16="http://schemas.microsoft.com/office/drawing/2014/main" id="{00000000-0008-0000-0100-000029000000}"/>
            </a:ext>
          </a:extLst>
        </xdr:cNvPr>
        <xdr:cNvSpPr/>
      </xdr:nvSpPr>
      <xdr:spPr>
        <a:xfrm>
          <a:off x="0" y="0"/>
          <a:ext cx="1003104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729000</xdr:colOff>
      <xdr:row>39</xdr:row>
      <xdr:rowOff>214560</xdr:rowOff>
    </xdr:to>
    <xdr:sp macro="" textlink="">
      <xdr:nvSpPr>
        <xdr:cNvPr id="42" name="CustomShape 1" hidden="1">
          <a:extLst>
            <a:ext uri="{FF2B5EF4-FFF2-40B4-BE49-F238E27FC236}">
              <a16:creationId xmlns:a16="http://schemas.microsoft.com/office/drawing/2014/main" id="{00000000-0008-0000-0100-00002A000000}"/>
            </a:ext>
          </a:extLst>
        </xdr:cNvPr>
        <xdr:cNvSpPr/>
      </xdr:nvSpPr>
      <xdr:spPr>
        <a:xfrm>
          <a:off x="0" y="0"/>
          <a:ext cx="1003104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729000</xdr:colOff>
      <xdr:row>39</xdr:row>
      <xdr:rowOff>214560</xdr:rowOff>
    </xdr:to>
    <xdr:sp macro="" textlink="">
      <xdr:nvSpPr>
        <xdr:cNvPr id="43" name="CustomShape 1" hidden="1">
          <a:extLst>
            <a:ext uri="{FF2B5EF4-FFF2-40B4-BE49-F238E27FC236}">
              <a16:creationId xmlns:a16="http://schemas.microsoft.com/office/drawing/2014/main" id="{00000000-0008-0000-0100-00002B000000}"/>
            </a:ext>
          </a:extLst>
        </xdr:cNvPr>
        <xdr:cNvSpPr/>
      </xdr:nvSpPr>
      <xdr:spPr>
        <a:xfrm>
          <a:off x="0" y="0"/>
          <a:ext cx="1003104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729360</xdr:colOff>
      <xdr:row>39</xdr:row>
      <xdr:rowOff>214560</xdr:rowOff>
    </xdr:to>
    <xdr:sp macro="" textlink="">
      <xdr:nvSpPr>
        <xdr:cNvPr id="44" name="CustomShape 1" hidden="1">
          <a:extLst>
            <a:ext uri="{FF2B5EF4-FFF2-40B4-BE49-F238E27FC236}">
              <a16:creationId xmlns:a16="http://schemas.microsoft.com/office/drawing/2014/main" id="{00000000-0008-0000-0100-00002C000000}"/>
            </a:ext>
          </a:extLst>
        </xdr:cNvPr>
        <xdr:cNvSpPr/>
      </xdr:nvSpPr>
      <xdr:spPr>
        <a:xfrm>
          <a:off x="0" y="0"/>
          <a:ext cx="1003140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729360</xdr:colOff>
      <xdr:row>39</xdr:row>
      <xdr:rowOff>214560</xdr:rowOff>
    </xdr:to>
    <xdr:sp macro="" textlink="">
      <xdr:nvSpPr>
        <xdr:cNvPr id="45" name="CustomShape 1" hidden="1">
          <a:extLst>
            <a:ext uri="{FF2B5EF4-FFF2-40B4-BE49-F238E27FC236}">
              <a16:creationId xmlns:a16="http://schemas.microsoft.com/office/drawing/2014/main" id="{00000000-0008-0000-0100-00002D000000}"/>
            </a:ext>
          </a:extLst>
        </xdr:cNvPr>
        <xdr:cNvSpPr/>
      </xdr:nvSpPr>
      <xdr:spPr>
        <a:xfrm>
          <a:off x="0" y="0"/>
          <a:ext cx="1003140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729360</xdr:colOff>
      <xdr:row>39</xdr:row>
      <xdr:rowOff>214560</xdr:rowOff>
    </xdr:to>
    <xdr:sp macro="" textlink="">
      <xdr:nvSpPr>
        <xdr:cNvPr id="46" name="CustomShape 1" hidden="1">
          <a:extLst>
            <a:ext uri="{FF2B5EF4-FFF2-40B4-BE49-F238E27FC236}">
              <a16:creationId xmlns:a16="http://schemas.microsoft.com/office/drawing/2014/main" id="{00000000-0008-0000-0100-00002E000000}"/>
            </a:ext>
          </a:extLst>
        </xdr:cNvPr>
        <xdr:cNvSpPr/>
      </xdr:nvSpPr>
      <xdr:spPr>
        <a:xfrm>
          <a:off x="0" y="0"/>
          <a:ext cx="1003140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729360</xdr:colOff>
      <xdr:row>39</xdr:row>
      <xdr:rowOff>214560</xdr:rowOff>
    </xdr:to>
    <xdr:sp macro="" textlink="">
      <xdr:nvSpPr>
        <xdr:cNvPr id="47" name="CustomShape 1" hidden="1">
          <a:extLst>
            <a:ext uri="{FF2B5EF4-FFF2-40B4-BE49-F238E27FC236}">
              <a16:creationId xmlns:a16="http://schemas.microsoft.com/office/drawing/2014/main" id="{00000000-0008-0000-0100-00002F000000}"/>
            </a:ext>
          </a:extLst>
        </xdr:cNvPr>
        <xdr:cNvSpPr/>
      </xdr:nvSpPr>
      <xdr:spPr>
        <a:xfrm>
          <a:off x="0" y="0"/>
          <a:ext cx="1003140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729360</xdr:colOff>
      <xdr:row>39</xdr:row>
      <xdr:rowOff>214560</xdr:rowOff>
    </xdr:to>
    <xdr:sp macro="" textlink="">
      <xdr:nvSpPr>
        <xdr:cNvPr id="48" name="CustomShape 1" hidden="1">
          <a:extLst>
            <a:ext uri="{FF2B5EF4-FFF2-40B4-BE49-F238E27FC236}">
              <a16:creationId xmlns:a16="http://schemas.microsoft.com/office/drawing/2014/main" id="{00000000-0008-0000-0100-000030000000}"/>
            </a:ext>
          </a:extLst>
        </xdr:cNvPr>
        <xdr:cNvSpPr/>
      </xdr:nvSpPr>
      <xdr:spPr>
        <a:xfrm>
          <a:off x="0" y="0"/>
          <a:ext cx="1003140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729360</xdr:colOff>
      <xdr:row>39</xdr:row>
      <xdr:rowOff>214560</xdr:rowOff>
    </xdr:to>
    <xdr:sp macro="" textlink="">
      <xdr:nvSpPr>
        <xdr:cNvPr id="49" name="CustomShape 1" hidden="1">
          <a:extLst>
            <a:ext uri="{FF2B5EF4-FFF2-40B4-BE49-F238E27FC236}">
              <a16:creationId xmlns:a16="http://schemas.microsoft.com/office/drawing/2014/main" id="{00000000-0008-0000-0100-000031000000}"/>
            </a:ext>
          </a:extLst>
        </xdr:cNvPr>
        <xdr:cNvSpPr/>
      </xdr:nvSpPr>
      <xdr:spPr>
        <a:xfrm>
          <a:off x="0" y="0"/>
          <a:ext cx="1003140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729720</xdr:colOff>
      <xdr:row>39</xdr:row>
      <xdr:rowOff>214560</xdr:rowOff>
    </xdr:to>
    <xdr:sp macro="" textlink="">
      <xdr:nvSpPr>
        <xdr:cNvPr id="50" name="CustomShape 1" hidden="1">
          <a:extLst>
            <a:ext uri="{FF2B5EF4-FFF2-40B4-BE49-F238E27FC236}">
              <a16:creationId xmlns:a16="http://schemas.microsoft.com/office/drawing/2014/main" id="{00000000-0008-0000-0100-000032000000}"/>
            </a:ext>
          </a:extLst>
        </xdr:cNvPr>
        <xdr:cNvSpPr/>
      </xdr:nvSpPr>
      <xdr:spPr>
        <a:xfrm>
          <a:off x="0" y="0"/>
          <a:ext cx="1003176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729720</xdr:colOff>
      <xdr:row>39</xdr:row>
      <xdr:rowOff>214560</xdr:rowOff>
    </xdr:to>
    <xdr:sp macro="" textlink="">
      <xdr:nvSpPr>
        <xdr:cNvPr id="51" name="CustomShape 1" hidden="1">
          <a:extLst>
            <a:ext uri="{FF2B5EF4-FFF2-40B4-BE49-F238E27FC236}">
              <a16:creationId xmlns:a16="http://schemas.microsoft.com/office/drawing/2014/main" id="{00000000-0008-0000-0100-000033000000}"/>
            </a:ext>
          </a:extLst>
        </xdr:cNvPr>
        <xdr:cNvSpPr/>
      </xdr:nvSpPr>
      <xdr:spPr>
        <a:xfrm>
          <a:off x="0" y="0"/>
          <a:ext cx="1003176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729720</xdr:colOff>
      <xdr:row>39</xdr:row>
      <xdr:rowOff>214560</xdr:rowOff>
    </xdr:to>
    <xdr:sp macro="" textlink="">
      <xdr:nvSpPr>
        <xdr:cNvPr id="52" name="CustomShape 1" hidden="1">
          <a:extLst>
            <a:ext uri="{FF2B5EF4-FFF2-40B4-BE49-F238E27FC236}">
              <a16:creationId xmlns:a16="http://schemas.microsoft.com/office/drawing/2014/main" id="{00000000-0008-0000-0100-000034000000}"/>
            </a:ext>
          </a:extLst>
        </xdr:cNvPr>
        <xdr:cNvSpPr/>
      </xdr:nvSpPr>
      <xdr:spPr>
        <a:xfrm>
          <a:off x="0" y="0"/>
          <a:ext cx="1003176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729720</xdr:colOff>
      <xdr:row>39</xdr:row>
      <xdr:rowOff>214560</xdr:rowOff>
    </xdr:to>
    <xdr:sp macro="" textlink="">
      <xdr:nvSpPr>
        <xdr:cNvPr id="53" name="CustomShape 1" hidden="1">
          <a:extLst>
            <a:ext uri="{FF2B5EF4-FFF2-40B4-BE49-F238E27FC236}">
              <a16:creationId xmlns:a16="http://schemas.microsoft.com/office/drawing/2014/main" id="{00000000-0008-0000-0100-000035000000}"/>
            </a:ext>
          </a:extLst>
        </xdr:cNvPr>
        <xdr:cNvSpPr/>
      </xdr:nvSpPr>
      <xdr:spPr>
        <a:xfrm>
          <a:off x="0" y="0"/>
          <a:ext cx="1003176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729720</xdr:colOff>
      <xdr:row>39</xdr:row>
      <xdr:rowOff>214560</xdr:rowOff>
    </xdr:to>
    <xdr:sp macro="" textlink="">
      <xdr:nvSpPr>
        <xdr:cNvPr id="54" name="CustomShape 1" hidden="1">
          <a:extLst>
            <a:ext uri="{FF2B5EF4-FFF2-40B4-BE49-F238E27FC236}">
              <a16:creationId xmlns:a16="http://schemas.microsoft.com/office/drawing/2014/main" id="{00000000-0008-0000-0100-000036000000}"/>
            </a:ext>
          </a:extLst>
        </xdr:cNvPr>
        <xdr:cNvSpPr/>
      </xdr:nvSpPr>
      <xdr:spPr>
        <a:xfrm>
          <a:off x="0" y="0"/>
          <a:ext cx="1003176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729720</xdr:colOff>
      <xdr:row>39</xdr:row>
      <xdr:rowOff>214560</xdr:rowOff>
    </xdr:to>
    <xdr:sp macro="" textlink="">
      <xdr:nvSpPr>
        <xdr:cNvPr id="55" name="CustomShape 1" hidden="1">
          <a:extLst>
            <a:ext uri="{FF2B5EF4-FFF2-40B4-BE49-F238E27FC236}">
              <a16:creationId xmlns:a16="http://schemas.microsoft.com/office/drawing/2014/main" id="{00000000-0008-0000-0100-000037000000}"/>
            </a:ext>
          </a:extLst>
        </xdr:cNvPr>
        <xdr:cNvSpPr/>
      </xdr:nvSpPr>
      <xdr:spPr>
        <a:xfrm>
          <a:off x="0" y="0"/>
          <a:ext cx="1003176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730080</xdr:colOff>
      <xdr:row>39</xdr:row>
      <xdr:rowOff>214560</xdr:rowOff>
    </xdr:to>
    <xdr:sp macro="" textlink="">
      <xdr:nvSpPr>
        <xdr:cNvPr id="56" name="CustomShape 1" hidden="1">
          <a:extLst>
            <a:ext uri="{FF2B5EF4-FFF2-40B4-BE49-F238E27FC236}">
              <a16:creationId xmlns:a16="http://schemas.microsoft.com/office/drawing/2014/main" id="{00000000-0008-0000-0100-000038000000}"/>
            </a:ext>
          </a:extLst>
        </xdr:cNvPr>
        <xdr:cNvSpPr/>
      </xdr:nvSpPr>
      <xdr:spPr>
        <a:xfrm>
          <a:off x="0" y="0"/>
          <a:ext cx="1003212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730080</xdr:colOff>
      <xdr:row>39</xdr:row>
      <xdr:rowOff>214560</xdr:rowOff>
    </xdr:to>
    <xdr:sp macro="" textlink="">
      <xdr:nvSpPr>
        <xdr:cNvPr id="57" name="CustomShape 1" hidden="1">
          <a:extLst>
            <a:ext uri="{FF2B5EF4-FFF2-40B4-BE49-F238E27FC236}">
              <a16:creationId xmlns:a16="http://schemas.microsoft.com/office/drawing/2014/main" id="{00000000-0008-0000-0100-000039000000}"/>
            </a:ext>
          </a:extLst>
        </xdr:cNvPr>
        <xdr:cNvSpPr/>
      </xdr:nvSpPr>
      <xdr:spPr>
        <a:xfrm>
          <a:off x="0" y="0"/>
          <a:ext cx="1003212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730080</xdr:colOff>
      <xdr:row>39</xdr:row>
      <xdr:rowOff>214560</xdr:rowOff>
    </xdr:to>
    <xdr:sp macro="" textlink="">
      <xdr:nvSpPr>
        <xdr:cNvPr id="58" name="CustomShape 1" hidden="1">
          <a:extLst>
            <a:ext uri="{FF2B5EF4-FFF2-40B4-BE49-F238E27FC236}">
              <a16:creationId xmlns:a16="http://schemas.microsoft.com/office/drawing/2014/main" id="{00000000-0008-0000-0100-00003A000000}"/>
            </a:ext>
          </a:extLst>
        </xdr:cNvPr>
        <xdr:cNvSpPr/>
      </xdr:nvSpPr>
      <xdr:spPr>
        <a:xfrm>
          <a:off x="0" y="0"/>
          <a:ext cx="1003212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730080</xdr:colOff>
      <xdr:row>39</xdr:row>
      <xdr:rowOff>214560</xdr:rowOff>
    </xdr:to>
    <xdr:sp macro="" textlink="">
      <xdr:nvSpPr>
        <xdr:cNvPr id="59" name="CustomShape 1" hidden="1">
          <a:extLst>
            <a:ext uri="{FF2B5EF4-FFF2-40B4-BE49-F238E27FC236}">
              <a16:creationId xmlns:a16="http://schemas.microsoft.com/office/drawing/2014/main" id="{00000000-0008-0000-0100-00003B000000}"/>
            </a:ext>
          </a:extLst>
        </xdr:cNvPr>
        <xdr:cNvSpPr/>
      </xdr:nvSpPr>
      <xdr:spPr>
        <a:xfrm>
          <a:off x="0" y="0"/>
          <a:ext cx="1003212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730080</xdr:colOff>
      <xdr:row>39</xdr:row>
      <xdr:rowOff>214560</xdr:rowOff>
    </xdr:to>
    <xdr:sp macro="" textlink="">
      <xdr:nvSpPr>
        <xdr:cNvPr id="60" name="CustomShape 1" hidden="1">
          <a:extLst>
            <a:ext uri="{FF2B5EF4-FFF2-40B4-BE49-F238E27FC236}">
              <a16:creationId xmlns:a16="http://schemas.microsoft.com/office/drawing/2014/main" id="{00000000-0008-0000-0100-00003C000000}"/>
            </a:ext>
          </a:extLst>
        </xdr:cNvPr>
        <xdr:cNvSpPr/>
      </xdr:nvSpPr>
      <xdr:spPr>
        <a:xfrm>
          <a:off x="0" y="0"/>
          <a:ext cx="1003212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730080</xdr:colOff>
      <xdr:row>39</xdr:row>
      <xdr:rowOff>214560</xdr:rowOff>
    </xdr:to>
    <xdr:sp macro="" textlink="">
      <xdr:nvSpPr>
        <xdr:cNvPr id="61" name="CustomShape 1" hidden="1">
          <a:extLst>
            <a:ext uri="{FF2B5EF4-FFF2-40B4-BE49-F238E27FC236}">
              <a16:creationId xmlns:a16="http://schemas.microsoft.com/office/drawing/2014/main" id="{00000000-0008-0000-0100-00003D000000}"/>
            </a:ext>
          </a:extLst>
        </xdr:cNvPr>
        <xdr:cNvSpPr/>
      </xdr:nvSpPr>
      <xdr:spPr>
        <a:xfrm>
          <a:off x="0" y="0"/>
          <a:ext cx="1003212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730440</xdr:colOff>
      <xdr:row>39</xdr:row>
      <xdr:rowOff>214560</xdr:rowOff>
    </xdr:to>
    <xdr:sp macro="" textlink="">
      <xdr:nvSpPr>
        <xdr:cNvPr id="62" name="CustomShape 1" hidden="1">
          <a:extLst>
            <a:ext uri="{FF2B5EF4-FFF2-40B4-BE49-F238E27FC236}">
              <a16:creationId xmlns:a16="http://schemas.microsoft.com/office/drawing/2014/main" id="{00000000-0008-0000-0100-00003E000000}"/>
            </a:ext>
          </a:extLst>
        </xdr:cNvPr>
        <xdr:cNvSpPr/>
      </xdr:nvSpPr>
      <xdr:spPr>
        <a:xfrm>
          <a:off x="0" y="0"/>
          <a:ext cx="1003248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730440</xdr:colOff>
      <xdr:row>39</xdr:row>
      <xdr:rowOff>214560</xdr:rowOff>
    </xdr:to>
    <xdr:sp macro="" textlink="">
      <xdr:nvSpPr>
        <xdr:cNvPr id="63" name="CustomShape 1" hidden="1">
          <a:extLst>
            <a:ext uri="{FF2B5EF4-FFF2-40B4-BE49-F238E27FC236}">
              <a16:creationId xmlns:a16="http://schemas.microsoft.com/office/drawing/2014/main" id="{00000000-0008-0000-0100-00003F000000}"/>
            </a:ext>
          </a:extLst>
        </xdr:cNvPr>
        <xdr:cNvSpPr/>
      </xdr:nvSpPr>
      <xdr:spPr>
        <a:xfrm>
          <a:off x="0" y="0"/>
          <a:ext cx="1003248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730440</xdr:colOff>
      <xdr:row>39</xdr:row>
      <xdr:rowOff>214560</xdr:rowOff>
    </xdr:to>
    <xdr:sp macro="" textlink="">
      <xdr:nvSpPr>
        <xdr:cNvPr id="64" name="CustomShape 1" hidden="1">
          <a:extLst>
            <a:ext uri="{FF2B5EF4-FFF2-40B4-BE49-F238E27FC236}">
              <a16:creationId xmlns:a16="http://schemas.microsoft.com/office/drawing/2014/main" id="{00000000-0008-0000-0100-000040000000}"/>
            </a:ext>
          </a:extLst>
        </xdr:cNvPr>
        <xdr:cNvSpPr/>
      </xdr:nvSpPr>
      <xdr:spPr>
        <a:xfrm>
          <a:off x="0" y="0"/>
          <a:ext cx="1003248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730440</xdr:colOff>
      <xdr:row>39</xdr:row>
      <xdr:rowOff>214560</xdr:rowOff>
    </xdr:to>
    <xdr:sp macro="" textlink="">
      <xdr:nvSpPr>
        <xdr:cNvPr id="65" name="CustomShape 1" hidden="1">
          <a:extLst>
            <a:ext uri="{FF2B5EF4-FFF2-40B4-BE49-F238E27FC236}">
              <a16:creationId xmlns:a16="http://schemas.microsoft.com/office/drawing/2014/main" id="{00000000-0008-0000-0100-000041000000}"/>
            </a:ext>
          </a:extLst>
        </xdr:cNvPr>
        <xdr:cNvSpPr/>
      </xdr:nvSpPr>
      <xdr:spPr>
        <a:xfrm>
          <a:off x="0" y="0"/>
          <a:ext cx="1003248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730440</xdr:colOff>
      <xdr:row>39</xdr:row>
      <xdr:rowOff>214560</xdr:rowOff>
    </xdr:to>
    <xdr:sp macro="" textlink="">
      <xdr:nvSpPr>
        <xdr:cNvPr id="66" name="CustomShape 1" hidden="1">
          <a:extLst>
            <a:ext uri="{FF2B5EF4-FFF2-40B4-BE49-F238E27FC236}">
              <a16:creationId xmlns:a16="http://schemas.microsoft.com/office/drawing/2014/main" id="{00000000-0008-0000-0100-000042000000}"/>
            </a:ext>
          </a:extLst>
        </xdr:cNvPr>
        <xdr:cNvSpPr/>
      </xdr:nvSpPr>
      <xdr:spPr>
        <a:xfrm>
          <a:off x="0" y="0"/>
          <a:ext cx="1003248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730440</xdr:colOff>
      <xdr:row>39</xdr:row>
      <xdr:rowOff>214560</xdr:rowOff>
    </xdr:to>
    <xdr:sp macro="" textlink="">
      <xdr:nvSpPr>
        <xdr:cNvPr id="67" name="CustomShape 1" hidden="1">
          <a:extLst>
            <a:ext uri="{FF2B5EF4-FFF2-40B4-BE49-F238E27FC236}">
              <a16:creationId xmlns:a16="http://schemas.microsoft.com/office/drawing/2014/main" id="{00000000-0008-0000-0100-000043000000}"/>
            </a:ext>
          </a:extLst>
        </xdr:cNvPr>
        <xdr:cNvSpPr/>
      </xdr:nvSpPr>
      <xdr:spPr>
        <a:xfrm>
          <a:off x="0" y="0"/>
          <a:ext cx="1003248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730800</xdr:colOff>
      <xdr:row>39</xdr:row>
      <xdr:rowOff>45000</xdr:rowOff>
    </xdr:to>
    <xdr:sp macro="" textlink="">
      <xdr:nvSpPr>
        <xdr:cNvPr id="68" name="CustomShape 1" hidden="1">
          <a:extLst>
            <a:ext uri="{FF2B5EF4-FFF2-40B4-BE49-F238E27FC236}">
              <a16:creationId xmlns:a16="http://schemas.microsoft.com/office/drawing/2014/main" id="{00000000-0008-0000-0100-000044000000}"/>
            </a:ext>
          </a:extLst>
        </xdr:cNvPr>
        <xdr:cNvSpPr/>
      </xdr:nvSpPr>
      <xdr:spPr>
        <a:xfrm>
          <a:off x="0" y="0"/>
          <a:ext cx="10032840" cy="905724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730800</xdr:colOff>
      <xdr:row>39</xdr:row>
      <xdr:rowOff>45000</xdr:rowOff>
    </xdr:to>
    <xdr:sp macro="" textlink="">
      <xdr:nvSpPr>
        <xdr:cNvPr id="69" name="CustomShape 1" hidden="1">
          <a:extLst>
            <a:ext uri="{FF2B5EF4-FFF2-40B4-BE49-F238E27FC236}">
              <a16:creationId xmlns:a16="http://schemas.microsoft.com/office/drawing/2014/main" id="{00000000-0008-0000-0100-000045000000}"/>
            </a:ext>
          </a:extLst>
        </xdr:cNvPr>
        <xdr:cNvSpPr/>
      </xdr:nvSpPr>
      <xdr:spPr>
        <a:xfrm>
          <a:off x="0" y="0"/>
          <a:ext cx="10032840" cy="905724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730800</xdr:colOff>
      <xdr:row>39</xdr:row>
      <xdr:rowOff>45000</xdr:rowOff>
    </xdr:to>
    <xdr:sp macro="" textlink="">
      <xdr:nvSpPr>
        <xdr:cNvPr id="70" name="CustomShape 1" hidden="1">
          <a:extLst>
            <a:ext uri="{FF2B5EF4-FFF2-40B4-BE49-F238E27FC236}">
              <a16:creationId xmlns:a16="http://schemas.microsoft.com/office/drawing/2014/main" id="{00000000-0008-0000-0100-000046000000}"/>
            </a:ext>
          </a:extLst>
        </xdr:cNvPr>
        <xdr:cNvSpPr/>
      </xdr:nvSpPr>
      <xdr:spPr>
        <a:xfrm>
          <a:off x="0" y="0"/>
          <a:ext cx="10032840" cy="905724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730800</xdr:colOff>
      <xdr:row>39</xdr:row>
      <xdr:rowOff>45000</xdr:rowOff>
    </xdr:to>
    <xdr:sp macro="" textlink="">
      <xdr:nvSpPr>
        <xdr:cNvPr id="71" name="CustomShape 1" hidden="1">
          <a:extLst>
            <a:ext uri="{FF2B5EF4-FFF2-40B4-BE49-F238E27FC236}">
              <a16:creationId xmlns:a16="http://schemas.microsoft.com/office/drawing/2014/main" id="{00000000-0008-0000-0100-000047000000}"/>
            </a:ext>
          </a:extLst>
        </xdr:cNvPr>
        <xdr:cNvSpPr/>
      </xdr:nvSpPr>
      <xdr:spPr>
        <a:xfrm>
          <a:off x="0" y="0"/>
          <a:ext cx="10032840" cy="905724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730800</xdr:colOff>
      <xdr:row>39</xdr:row>
      <xdr:rowOff>45000</xdr:rowOff>
    </xdr:to>
    <xdr:sp macro="" textlink="">
      <xdr:nvSpPr>
        <xdr:cNvPr id="72" name="CustomShape 1" hidden="1">
          <a:extLst>
            <a:ext uri="{FF2B5EF4-FFF2-40B4-BE49-F238E27FC236}">
              <a16:creationId xmlns:a16="http://schemas.microsoft.com/office/drawing/2014/main" id="{00000000-0008-0000-0100-000048000000}"/>
            </a:ext>
          </a:extLst>
        </xdr:cNvPr>
        <xdr:cNvSpPr/>
      </xdr:nvSpPr>
      <xdr:spPr>
        <a:xfrm>
          <a:off x="0" y="0"/>
          <a:ext cx="10032840" cy="905724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730800</xdr:colOff>
      <xdr:row>39</xdr:row>
      <xdr:rowOff>45000</xdr:rowOff>
    </xdr:to>
    <xdr:sp macro="" textlink="">
      <xdr:nvSpPr>
        <xdr:cNvPr id="73" name="CustomShape 1" hidden="1">
          <a:extLst>
            <a:ext uri="{FF2B5EF4-FFF2-40B4-BE49-F238E27FC236}">
              <a16:creationId xmlns:a16="http://schemas.microsoft.com/office/drawing/2014/main" id="{00000000-0008-0000-0100-000049000000}"/>
            </a:ext>
          </a:extLst>
        </xdr:cNvPr>
        <xdr:cNvSpPr/>
      </xdr:nvSpPr>
      <xdr:spPr>
        <a:xfrm>
          <a:off x="0" y="0"/>
          <a:ext cx="10032840" cy="905724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731520</xdr:colOff>
      <xdr:row>42</xdr:row>
      <xdr:rowOff>169920</xdr:rowOff>
    </xdr:to>
    <xdr:sp macro="" textlink="">
      <xdr:nvSpPr>
        <xdr:cNvPr id="74" name="CustomShape 1" hidden="1">
          <a:extLst>
            <a:ext uri="{FF2B5EF4-FFF2-40B4-BE49-F238E27FC236}">
              <a16:creationId xmlns:a16="http://schemas.microsoft.com/office/drawing/2014/main" id="{00000000-0008-0000-0100-00004A000000}"/>
            </a:ext>
          </a:extLst>
        </xdr:cNvPr>
        <xdr:cNvSpPr/>
      </xdr:nvSpPr>
      <xdr:spPr>
        <a:xfrm>
          <a:off x="0" y="0"/>
          <a:ext cx="10033560" cy="98337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731520</xdr:colOff>
      <xdr:row>42</xdr:row>
      <xdr:rowOff>169920</xdr:rowOff>
    </xdr:to>
    <xdr:sp macro="" textlink="">
      <xdr:nvSpPr>
        <xdr:cNvPr id="75" name="CustomShape 1" hidden="1">
          <a:extLst>
            <a:ext uri="{FF2B5EF4-FFF2-40B4-BE49-F238E27FC236}">
              <a16:creationId xmlns:a16="http://schemas.microsoft.com/office/drawing/2014/main" id="{00000000-0008-0000-0100-00004B000000}"/>
            </a:ext>
          </a:extLst>
        </xdr:cNvPr>
        <xdr:cNvSpPr/>
      </xdr:nvSpPr>
      <xdr:spPr>
        <a:xfrm>
          <a:off x="0" y="0"/>
          <a:ext cx="10033560" cy="98337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731520</xdr:colOff>
      <xdr:row>42</xdr:row>
      <xdr:rowOff>169920</xdr:rowOff>
    </xdr:to>
    <xdr:sp macro="" textlink="">
      <xdr:nvSpPr>
        <xdr:cNvPr id="76" name="CustomShape 1" hidden="1">
          <a:extLst>
            <a:ext uri="{FF2B5EF4-FFF2-40B4-BE49-F238E27FC236}">
              <a16:creationId xmlns:a16="http://schemas.microsoft.com/office/drawing/2014/main" id="{00000000-0008-0000-0100-00004C000000}"/>
            </a:ext>
          </a:extLst>
        </xdr:cNvPr>
        <xdr:cNvSpPr/>
      </xdr:nvSpPr>
      <xdr:spPr>
        <a:xfrm>
          <a:off x="0" y="0"/>
          <a:ext cx="10033560" cy="98337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731520</xdr:colOff>
      <xdr:row>42</xdr:row>
      <xdr:rowOff>169920</xdr:rowOff>
    </xdr:to>
    <xdr:sp macro="" textlink="">
      <xdr:nvSpPr>
        <xdr:cNvPr id="77" name="CustomShape 1" hidden="1">
          <a:extLst>
            <a:ext uri="{FF2B5EF4-FFF2-40B4-BE49-F238E27FC236}">
              <a16:creationId xmlns:a16="http://schemas.microsoft.com/office/drawing/2014/main" id="{00000000-0008-0000-0100-00004D000000}"/>
            </a:ext>
          </a:extLst>
        </xdr:cNvPr>
        <xdr:cNvSpPr/>
      </xdr:nvSpPr>
      <xdr:spPr>
        <a:xfrm>
          <a:off x="0" y="0"/>
          <a:ext cx="10033560" cy="98337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731520</xdr:colOff>
      <xdr:row>42</xdr:row>
      <xdr:rowOff>169920</xdr:rowOff>
    </xdr:to>
    <xdr:sp macro="" textlink="">
      <xdr:nvSpPr>
        <xdr:cNvPr id="78" name="CustomShape 1" hidden="1">
          <a:extLst>
            <a:ext uri="{FF2B5EF4-FFF2-40B4-BE49-F238E27FC236}">
              <a16:creationId xmlns:a16="http://schemas.microsoft.com/office/drawing/2014/main" id="{00000000-0008-0000-0100-00004E000000}"/>
            </a:ext>
          </a:extLst>
        </xdr:cNvPr>
        <xdr:cNvSpPr/>
      </xdr:nvSpPr>
      <xdr:spPr>
        <a:xfrm>
          <a:off x="0" y="0"/>
          <a:ext cx="10033560" cy="98337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731520</xdr:colOff>
      <xdr:row>42</xdr:row>
      <xdr:rowOff>169920</xdr:rowOff>
    </xdr:to>
    <xdr:sp macro="" textlink="">
      <xdr:nvSpPr>
        <xdr:cNvPr id="79" name="CustomShape 1" hidden="1">
          <a:extLst>
            <a:ext uri="{FF2B5EF4-FFF2-40B4-BE49-F238E27FC236}">
              <a16:creationId xmlns:a16="http://schemas.microsoft.com/office/drawing/2014/main" id="{00000000-0008-0000-0100-00004F000000}"/>
            </a:ext>
          </a:extLst>
        </xdr:cNvPr>
        <xdr:cNvSpPr/>
      </xdr:nvSpPr>
      <xdr:spPr>
        <a:xfrm>
          <a:off x="0" y="0"/>
          <a:ext cx="10033560" cy="98337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731520</xdr:colOff>
      <xdr:row>42</xdr:row>
      <xdr:rowOff>169920</xdr:rowOff>
    </xdr:to>
    <xdr:sp macro="" textlink="">
      <xdr:nvSpPr>
        <xdr:cNvPr id="80" name="CustomShape 1" hidden="1">
          <a:extLst>
            <a:ext uri="{FF2B5EF4-FFF2-40B4-BE49-F238E27FC236}">
              <a16:creationId xmlns:a16="http://schemas.microsoft.com/office/drawing/2014/main" id="{00000000-0008-0000-0100-000050000000}"/>
            </a:ext>
          </a:extLst>
        </xdr:cNvPr>
        <xdr:cNvSpPr/>
      </xdr:nvSpPr>
      <xdr:spPr>
        <a:xfrm>
          <a:off x="0" y="0"/>
          <a:ext cx="10033560" cy="98337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731520</xdr:colOff>
      <xdr:row>42</xdr:row>
      <xdr:rowOff>169920</xdr:rowOff>
    </xdr:to>
    <xdr:sp macro="" textlink="">
      <xdr:nvSpPr>
        <xdr:cNvPr id="81" name="CustomShape 1" hidden="1">
          <a:extLst>
            <a:ext uri="{FF2B5EF4-FFF2-40B4-BE49-F238E27FC236}">
              <a16:creationId xmlns:a16="http://schemas.microsoft.com/office/drawing/2014/main" id="{00000000-0008-0000-0100-000051000000}"/>
            </a:ext>
          </a:extLst>
        </xdr:cNvPr>
        <xdr:cNvSpPr/>
      </xdr:nvSpPr>
      <xdr:spPr>
        <a:xfrm>
          <a:off x="0" y="0"/>
          <a:ext cx="10033560" cy="98337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731880</xdr:colOff>
      <xdr:row>42</xdr:row>
      <xdr:rowOff>170280</xdr:rowOff>
    </xdr:to>
    <xdr:sp macro="" textlink="">
      <xdr:nvSpPr>
        <xdr:cNvPr id="82" name="CustomShape 1" hidden="1">
          <a:extLst>
            <a:ext uri="{FF2B5EF4-FFF2-40B4-BE49-F238E27FC236}">
              <a16:creationId xmlns:a16="http://schemas.microsoft.com/office/drawing/2014/main" id="{00000000-0008-0000-0100-000052000000}"/>
            </a:ext>
          </a:extLst>
        </xdr:cNvPr>
        <xdr:cNvSpPr/>
      </xdr:nvSpPr>
      <xdr:spPr>
        <a:xfrm>
          <a:off x="0" y="0"/>
          <a:ext cx="10033920" cy="983412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731880</xdr:colOff>
      <xdr:row>42</xdr:row>
      <xdr:rowOff>170280</xdr:rowOff>
    </xdr:to>
    <xdr:sp macro="" textlink="">
      <xdr:nvSpPr>
        <xdr:cNvPr id="83" name="CustomShape 1" hidden="1">
          <a:extLst>
            <a:ext uri="{FF2B5EF4-FFF2-40B4-BE49-F238E27FC236}">
              <a16:creationId xmlns:a16="http://schemas.microsoft.com/office/drawing/2014/main" id="{00000000-0008-0000-0100-000053000000}"/>
            </a:ext>
          </a:extLst>
        </xdr:cNvPr>
        <xdr:cNvSpPr/>
      </xdr:nvSpPr>
      <xdr:spPr>
        <a:xfrm>
          <a:off x="0" y="0"/>
          <a:ext cx="10033920" cy="983412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731880</xdr:colOff>
      <xdr:row>42</xdr:row>
      <xdr:rowOff>170280</xdr:rowOff>
    </xdr:to>
    <xdr:sp macro="" textlink="">
      <xdr:nvSpPr>
        <xdr:cNvPr id="84" name="CustomShape 1" hidden="1">
          <a:extLst>
            <a:ext uri="{FF2B5EF4-FFF2-40B4-BE49-F238E27FC236}">
              <a16:creationId xmlns:a16="http://schemas.microsoft.com/office/drawing/2014/main" id="{00000000-0008-0000-0100-000054000000}"/>
            </a:ext>
          </a:extLst>
        </xdr:cNvPr>
        <xdr:cNvSpPr/>
      </xdr:nvSpPr>
      <xdr:spPr>
        <a:xfrm>
          <a:off x="0" y="0"/>
          <a:ext cx="10033920" cy="983412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731880</xdr:colOff>
      <xdr:row>42</xdr:row>
      <xdr:rowOff>170280</xdr:rowOff>
    </xdr:to>
    <xdr:sp macro="" textlink="">
      <xdr:nvSpPr>
        <xdr:cNvPr id="85" name="CustomShape 1" hidden="1">
          <a:extLst>
            <a:ext uri="{FF2B5EF4-FFF2-40B4-BE49-F238E27FC236}">
              <a16:creationId xmlns:a16="http://schemas.microsoft.com/office/drawing/2014/main" id="{00000000-0008-0000-0100-000055000000}"/>
            </a:ext>
          </a:extLst>
        </xdr:cNvPr>
        <xdr:cNvSpPr/>
      </xdr:nvSpPr>
      <xdr:spPr>
        <a:xfrm>
          <a:off x="0" y="0"/>
          <a:ext cx="10033920" cy="983412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731880</xdr:colOff>
      <xdr:row>42</xdr:row>
      <xdr:rowOff>170280</xdr:rowOff>
    </xdr:to>
    <xdr:sp macro="" textlink="">
      <xdr:nvSpPr>
        <xdr:cNvPr id="86" name="CustomShape 1" hidden="1">
          <a:extLst>
            <a:ext uri="{FF2B5EF4-FFF2-40B4-BE49-F238E27FC236}">
              <a16:creationId xmlns:a16="http://schemas.microsoft.com/office/drawing/2014/main" id="{00000000-0008-0000-0100-000056000000}"/>
            </a:ext>
          </a:extLst>
        </xdr:cNvPr>
        <xdr:cNvSpPr/>
      </xdr:nvSpPr>
      <xdr:spPr>
        <a:xfrm>
          <a:off x="0" y="0"/>
          <a:ext cx="10033920" cy="983412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731880</xdr:colOff>
      <xdr:row>42</xdr:row>
      <xdr:rowOff>170280</xdr:rowOff>
    </xdr:to>
    <xdr:sp macro="" textlink="">
      <xdr:nvSpPr>
        <xdr:cNvPr id="87" name="CustomShape 1" hidden="1">
          <a:extLst>
            <a:ext uri="{FF2B5EF4-FFF2-40B4-BE49-F238E27FC236}">
              <a16:creationId xmlns:a16="http://schemas.microsoft.com/office/drawing/2014/main" id="{00000000-0008-0000-0100-000057000000}"/>
            </a:ext>
          </a:extLst>
        </xdr:cNvPr>
        <xdr:cNvSpPr/>
      </xdr:nvSpPr>
      <xdr:spPr>
        <a:xfrm>
          <a:off x="0" y="0"/>
          <a:ext cx="10033920" cy="983412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731880</xdr:colOff>
      <xdr:row>42</xdr:row>
      <xdr:rowOff>170280</xdr:rowOff>
    </xdr:to>
    <xdr:sp macro="" textlink="">
      <xdr:nvSpPr>
        <xdr:cNvPr id="88" name="CustomShape 1" hidden="1">
          <a:extLst>
            <a:ext uri="{FF2B5EF4-FFF2-40B4-BE49-F238E27FC236}">
              <a16:creationId xmlns:a16="http://schemas.microsoft.com/office/drawing/2014/main" id="{00000000-0008-0000-0100-000058000000}"/>
            </a:ext>
          </a:extLst>
        </xdr:cNvPr>
        <xdr:cNvSpPr/>
      </xdr:nvSpPr>
      <xdr:spPr>
        <a:xfrm>
          <a:off x="0" y="0"/>
          <a:ext cx="10033920" cy="983412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731880</xdr:colOff>
      <xdr:row>42</xdr:row>
      <xdr:rowOff>170280</xdr:rowOff>
    </xdr:to>
    <xdr:sp macro="" textlink="">
      <xdr:nvSpPr>
        <xdr:cNvPr id="89" name="CustomShape 1" hidden="1">
          <a:extLst>
            <a:ext uri="{FF2B5EF4-FFF2-40B4-BE49-F238E27FC236}">
              <a16:creationId xmlns:a16="http://schemas.microsoft.com/office/drawing/2014/main" id="{00000000-0008-0000-0100-000059000000}"/>
            </a:ext>
          </a:extLst>
        </xdr:cNvPr>
        <xdr:cNvSpPr/>
      </xdr:nvSpPr>
      <xdr:spPr>
        <a:xfrm>
          <a:off x="0" y="0"/>
          <a:ext cx="10033920" cy="983412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732600</xdr:colOff>
      <xdr:row>42</xdr:row>
      <xdr:rowOff>171000</xdr:rowOff>
    </xdr:to>
    <xdr:sp macro="" textlink="">
      <xdr:nvSpPr>
        <xdr:cNvPr id="90" name="CustomShape 1" hidden="1">
          <a:extLst>
            <a:ext uri="{FF2B5EF4-FFF2-40B4-BE49-F238E27FC236}">
              <a16:creationId xmlns:a16="http://schemas.microsoft.com/office/drawing/2014/main" id="{00000000-0008-0000-0100-00005A000000}"/>
            </a:ext>
          </a:extLst>
        </xdr:cNvPr>
        <xdr:cNvSpPr/>
      </xdr:nvSpPr>
      <xdr:spPr>
        <a:xfrm>
          <a:off x="0" y="0"/>
          <a:ext cx="10034640" cy="983484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732600</xdr:colOff>
      <xdr:row>42</xdr:row>
      <xdr:rowOff>171000</xdr:rowOff>
    </xdr:to>
    <xdr:sp macro="" textlink="">
      <xdr:nvSpPr>
        <xdr:cNvPr id="91" name="CustomShape 1" hidden="1">
          <a:extLst>
            <a:ext uri="{FF2B5EF4-FFF2-40B4-BE49-F238E27FC236}">
              <a16:creationId xmlns:a16="http://schemas.microsoft.com/office/drawing/2014/main" id="{00000000-0008-0000-0100-00005B000000}"/>
            </a:ext>
          </a:extLst>
        </xdr:cNvPr>
        <xdr:cNvSpPr/>
      </xdr:nvSpPr>
      <xdr:spPr>
        <a:xfrm>
          <a:off x="0" y="0"/>
          <a:ext cx="10034640" cy="983484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732600</xdr:colOff>
      <xdr:row>42</xdr:row>
      <xdr:rowOff>171000</xdr:rowOff>
    </xdr:to>
    <xdr:sp macro="" textlink="">
      <xdr:nvSpPr>
        <xdr:cNvPr id="92" name="CustomShape 1" hidden="1">
          <a:extLst>
            <a:ext uri="{FF2B5EF4-FFF2-40B4-BE49-F238E27FC236}">
              <a16:creationId xmlns:a16="http://schemas.microsoft.com/office/drawing/2014/main" id="{00000000-0008-0000-0100-00005C000000}"/>
            </a:ext>
          </a:extLst>
        </xdr:cNvPr>
        <xdr:cNvSpPr/>
      </xdr:nvSpPr>
      <xdr:spPr>
        <a:xfrm>
          <a:off x="0" y="0"/>
          <a:ext cx="10034640" cy="983484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732600</xdr:colOff>
      <xdr:row>42</xdr:row>
      <xdr:rowOff>171000</xdr:rowOff>
    </xdr:to>
    <xdr:sp macro="" textlink="">
      <xdr:nvSpPr>
        <xdr:cNvPr id="93" name="CustomShape 1" hidden="1">
          <a:extLst>
            <a:ext uri="{FF2B5EF4-FFF2-40B4-BE49-F238E27FC236}">
              <a16:creationId xmlns:a16="http://schemas.microsoft.com/office/drawing/2014/main" id="{00000000-0008-0000-0100-00005D000000}"/>
            </a:ext>
          </a:extLst>
        </xdr:cNvPr>
        <xdr:cNvSpPr/>
      </xdr:nvSpPr>
      <xdr:spPr>
        <a:xfrm>
          <a:off x="0" y="0"/>
          <a:ext cx="10034640" cy="983484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732600</xdr:colOff>
      <xdr:row>42</xdr:row>
      <xdr:rowOff>171000</xdr:rowOff>
    </xdr:to>
    <xdr:sp macro="" textlink="">
      <xdr:nvSpPr>
        <xdr:cNvPr id="94" name="CustomShape 1" hidden="1">
          <a:extLst>
            <a:ext uri="{FF2B5EF4-FFF2-40B4-BE49-F238E27FC236}">
              <a16:creationId xmlns:a16="http://schemas.microsoft.com/office/drawing/2014/main" id="{00000000-0008-0000-0100-00005E000000}"/>
            </a:ext>
          </a:extLst>
        </xdr:cNvPr>
        <xdr:cNvSpPr/>
      </xdr:nvSpPr>
      <xdr:spPr>
        <a:xfrm>
          <a:off x="0" y="0"/>
          <a:ext cx="10034640" cy="983484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732600</xdr:colOff>
      <xdr:row>42</xdr:row>
      <xdr:rowOff>171000</xdr:rowOff>
    </xdr:to>
    <xdr:sp macro="" textlink="">
      <xdr:nvSpPr>
        <xdr:cNvPr id="95" name="CustomShape 1" hidden="1">
          <a:extLst>
            <a:ext uri="{FF2B5EF4-FFF2-40B4-BE49-F238E27FC236}">
              <a16:creationId xmlns:a16="http://schemas.microsoft.com/office/drawing/2014/main" id="{00000000-0008-0000-0100-00005F000000}"/>
            </a:ext>
          </a:extLst>
        </xdr:cNvPr>
        <xdr:cNvSpPr/>
      </xdr:nvSpPr>
      <xdr:spPr>
        <a:xfrm>
          <a:off x="0" y="0"/>
          <a:ext cx="10034640" cy="983484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732600</xdr:colOff>
      <xdr:row>42</xdr:row>
      <xdr:rowOff>171000</xdr:rowOff>
    </xdr:to>
    <xdr:sp macro="" textlink="">
      <xdr:nvSpPr>
        <xdr:cNvPr id="96" name="CustomShape 1" hidden="1">
          <a:extLst>
            <a:ext uri="{FF2B5EF4-FFF2-40B4-BE49-F238E27FC236}">
              <a16:creationId xmlns:a16="http://schemas.microsoft.com/office/drawing/2014/main" id="{00000000-0008-0000-0100-000060000000}"/>
            </a:ext>
          </a:extLst>
        </xdr:cNvPr>
        <xdr:cNvSpPr/>
      </xdr:nvSpPr>
      <xdr:spPr>
        <a:xfrm>
          <a:off x="0" y="0"/>
          <a:ext cx="10034640" cy="983484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732600</xdr:colOff>
      <xdr:row>42</xdr:row>
      <xdr:rowOff>171000</xdr:rowOff>
    </xdr:to>
    <xdr:sp macro="" textlink="">
      <xdr:nvSpPr>
        <xdr:cNvPr id="97" name="CustomShape 1" hidden="1">
          <a:extLst>
            <a:ext uri="{FF2B5EF4-FFF2-40B4-BE49-F238E27FC236}">
              <a16:creationId xmlns:a16="http://schemas.microsoft.com/office/drawing/2014/main" id="{00000000-0008-0000-0100-000061000000}"/>
            </a:ext>
          </a:extLst>
        </xdr:cNvPr>
        <xdr:cNvSpPr/>
      </xdr:nvSpPr>
      <xdr:spPr>
        <a:xfrm>
          <a:off x="0" y="0"/>
          <a:ext cx="10034640" cy="983484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732960</xdr:colOff>
      <xdr:row>42</xdr:row>
      <xdr:rowOff>171000</xdr:rowOff>
    </xdr:to>
    <xdr:sp macro="" textlink="">
      <xdr:nvSpPr>
        <xdr:cNvPr id="98" name="CustomShape 1" hidden="1">
          <a:extLst>
            <a:ext uri="{FF2B5EF4-FFF2-40B4-BE49-F238E27FC236}">
              <a16:creationId xmlns:a16="http://schemas.microsoft.com/office/drawing/2014/main" id="{00000000-0008-0000-0100-000062000000}"/>
            </a:ext>
          </a:extLst>
        </xdr:cNvPr>
        <xdr:cNvSpPr/>
      </xdr:nvSpPr>
      <xdr:spPr>
        <a:xfrm>
          <a:off x="0" y="0"/>
          <a:ext cx="10035000" cy="98348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732960</xdr:colOff>
      <xdr:row>42</xdr:row>
      <xdr:rowOff>171000</xdr:rowOff>
    </xdr:to>
    <xdr:sp macro="" textlink="">
      <xdr:nvSpPr>
        <xdr:cNvPr id="99" name="CustomShape 1" hidden="1">
          <a:extLst>
            <a:ext uri="{FF2B5EF4-FFF2-40B4-BE49-F238E27FC236}">
              <a16:creationId xmlns:a16="http://schemas.microsoft.com/office/drawing/2014/main" id="{00000000-0008-0000-0100-000063000000}"/>
            </a:ext>
          </a:extLst>
        </xdr:cNvPr>
        <xdr:cNvSpPr/>
      </xdr:nvSpPr>
      <xdr:spPr>
        <a:xfrm>
          <a:off x="0" y="0"/>
          <a:ext cx="10035000" cy="98348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732960</xdr:colOff>
      <xdr:row>42</xdr:row>
      <xdr:rowOff>171000</xdr:rowOff>
    </xdr:to>
    <xdr:sp macro="" textlink="">
      <xdr:nvSpPr>
        <xdr:cNvPr id="100" name="CustomShape 1" hidden="1">
          <a:extLst>
            <a:ext uri="{FF2B5EF4-FFF2-40B4-BE49-F238E27FC236}">
              <a16:creationId xmlns:a16="http://schemas.microsoft.com/office/drawing/2014/main" id="{00000000-0008-0000-0100-000064000000}"/>
            </a:ext>
          </a:extLst>
        </xdr:cNvPr>
        <xdr:cNvSpPr/>
      </xdr:nvSpPr>
      <xdr:spPr>
        <a:xfrm>
          <a:off x="0" y="0"/>
          <a:ext cx="10035000" cy="98348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732960</xdr:colOff>
      <xdr:row>42</xdr:row>
      <xdr:rowOff>171000</xdr:rowOff>
    </xdr:to>
    <xdr:sp macro="" textlink="">
      <xdr:nvSpPr>
        <xdr:cNvPr id="101" name="CustomShape 1" hidden="1">
          <a:extLst>
            <a:ext uri="{FF2B5EF4-FFF2-40B4-BE49-F238E27FC236}">
              <a16:creationId xmlns:a16="http://schemas.microsoft.com/office/drawing/2014/main" id="{00000000-0008-0000-0100-000065000000}"/>
            </a:ext>
          </a:extLst>
        </xdr:cNvPr>
        <xdr:cNvSpPr/>
      </xdr:nvSpPr>
      <xdr:spPr>
        <a:xfrm>
          <a:off x="0" y="0"/>
          <a:ext cx="10035000" cy="98348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732960</xdr:colOff>
      <xdr:row>42</xdr:row>
      <xdr:rowOff>171000</xdr:rowOff>
    </xdr:to>
    <xdr:sp macro="" textlink="">
      <xdr:nvSpPr>
        <xdr:cNvPr id="102" name="CustomShape 1" hidden="1">
          <a:extLst>
            <a:ext uri="{FF2B5EF4-FFF2-40B4-BE49-F238E27FC236}">
              <a16:creationId xmlns:a16="http://schemas.microsoft.com/office/drawing/2014/main" id="{00000000-0008-0000-0100-000066000000}"/>
            </a:ext>
          </a:extLst>
        </xdr:cNvPr>
        <xdr:cNvSpPr/>
      </xdr:nvSpPr>
      <xdr:spPr>
        <a:xfrm>
          <a:off x="0" y="0"/>
          <a:ext cx="10035000" cy="98348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732960</xdr:colOff>
      <xdr:row>42</xdr:row>
      <xdr:rowOff>171000</xdr:rowOff>
    </xdr:to>
    <xdr:sp macro="" textlink="">
      <xdr:nvSpPr>
        <xdr:cNvPr id="103" name="CustomShape 1" hidden="1">
          <a:extLst>
            <a:ext uri="{FF2B5EF4-FFF2-40B4-BE49-F238E27FC236}">
              <a16:creationId xmlns:a16="http://schemas.microsoft.com/office/drawing/2014/main" id="{00000000-0008-0000-0100-000067000000}"/>
            </a:ext>
          </a:extLst>
        </xdr:cNvPr>
        <xdr:cNvSpPr/>
      </xdr:nvSpPr>
      <xdr:spPr>
        <a:xfrm>
          <a:off x="0" y="0"/>
          <a:ext cx="10035000" cy="98348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729000</xdr:colOff>
      <xdr:row>39</xdr:row>
      <xdr:rowOff>214560</xdr:rowOff>
    </xdr:to>
    <xdr:sp macro="" textlink="">
      <xdr:nvSpPr>
        <xdr:cNvPr id="254" name="CustomShape 1" hidden="1">
          <a:extLst>
            <a:ext uri="{FF2B5EF4-FFF2-40B4-BE49-F238E27FC236}">
              <a16:creationId xmlns:a16="http://schemas.microsoft.com/office/drawing/2014/main" id="{00000000-0008-0000-0200-0000FE000000}"/>
            </a:ext>
          </a:extLst>
        </xdr:cNvPr>
        <xdr:cNvSpPr/>
      </xdr:nvSpPr>
      <xdr:spPr>
        <a:xfrm>
          <a:off x="0" y="0"/>
          <a:ext cx="1003104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729000</xdr:colOff>
      <xdr:row>39</xdr:row>
      <xdr:rowOff>214560</xdr:rowOff>
    </xdr:to>
    <xdr:sp macro="" textlink="">
      <xdr:nvSpPr>
        <xdr:cNvPr id="255" name="CustomShape 1" hidden="1">
          <a:extLst>
            <a:ext uri="{FF2B5EF4-FFF2-40B4-BE49-F238E27FC236}">
              <a16:creationId xmlns:a16="http://schemas.microsoft.com/office/drawing/2014/main" id="{00000000-0008-0000-0200-0000FF000000}"/>
            </a:ext>
          </a:extLst>
        </xdr:cNvPr>
        <xdr:cNvSpPr/>
      </xdr:nvSpPr>
      <xdr:spPr>
        <a:xfrm>
          <a:off x="0" y="0"/>
          <a:ext cx="1003104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729000</xdr:colOff>
      <xdr:row>39</xdr:row>
      <xdr:rowOff>214560</xdr:rowOff>
    </xdr:to>
    <xdr:sp macro="" textlink="">
      <xdr:nvSpPr>
        <xdr:cNvPr id="256" name="CustomShape 1" hidden="1">
          <a:extLst>
            <a:ext uri="{FF2B5EF4-FFF2-40B4-BE49-F238E27FC236}">
              <a16:creationId xmlns:a16="http://schemas.microsoft.com/office/drawing/2014/main" id="{00000000-0008-0000-0200-000000010000}"/>
            </a:ext>
          </a:extLst>
        </xdr:cNvPr>
        <xdr:cNvSpPr/>
      </xdr:nvSpPr>
      <xdr:spPr>
        <a:xfrm>
          <a:off x="0" y="0"/>
          <a:ext cx="1003104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729000</xdr:colOff>
      <xdr:row>39</xdr:row>
      <xdr:rowOff>214560</xdr:rowOff>
    </xdr:to>
    <xdr:sp macro="" textlink="">
      <xdr:nvSpPr>
        <xdr:cNvPr id="257" name="CustomShape 1" hidden="1">
          <a:extLst>
            <a:ext uri="{FF2B5EF4-FFF2-40B4-BE49-F238E27FC236}">
              <a16:creationId xmlns:a16="http://schemas.microsoft.com/office/drawing/2014/main" id="{00000000-0008-0000-0200-000001010000}"/>
            </a:ext>
          </a:extLst>
        </xdr:cNvPr>
        <xdr:cNvSpPr/>
      </xdr:nvSpPr>
      <xdr:spPr>
        <a:xfrm>
          <a:off x="0" y="0"/>
          <a:ext cx="1003104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729000</xdr:colOff>
      <xdr:row>39</xdr:row>
      <xdr:rowOff>214560</xdr:rowOff>
    </xdr:to>
    <xdr:sp macro="" textlink="">
      <xdr:nvSpPr>
        <xdr:cNvPr id="258" name="CustomShape 1" hidden="1">
          <a:extLst>
            <a:ext uri="{FF2B5EF4-FFF2-40B4-BE49-F238E27FC236}">
              <a16:creationId xmlns:a16="http://schemas.microsoft.com/office/drawing/2014/main" id="{00000000-0008-0000-0200-000002010000}"/>
            </a:ext>
          </a:extLst>
        </xdr:cNvPr>
        <xdr:cNvSpPr/>
      </xdr:nvSpPr>
      <xdr:spPr>
        <a:xfrm>
          <a:off x="0" y="0"/>
          <a:ext cx="1003104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729000</xdr:colOff>
      <xdr:row>39</xdr:row>
      <xdr:rowOff>214560</xdr:rowOff>
    </xdr:to>
    <xdr:sp macro="" textlink="">
      <xdr:nvSpPr>
        <xdr:cNvPr id="259" name="CustomShape 1" hidden="1">
          <a:extLst>
            <a:ext uri="{FF2B5EF4-FFF2-40B4-BE49-F238E27FC236}">
              <a16:creationId xmlns:a16="http://schemas.microsoft.com/office/drawing/2014/main" id="{00000000-0008-0000-0200-000003010000}"/>
            </a:ext>
          </a:extLst>
        </xdr:cNvPr>
        <xdr:cNvSpPr/>
      </xdr:nvSpPr>
      <xdr:spPr>
        <a:xfrm>
          <a:off x="0" y="0"/>
          <a:ext cx="1003104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729000</xdr:colOff>
      <xdr:row>39</xdr:row>
      <xdr:rowOff>214560</xdr:rowOff>
    </xdr:to>
    <xdr:sp macro="" textlink="">
      <xdr:nvSpPr>
        <xdr:cNvPr id="260" name="CustomShape 1" hidden="1">
          <a:extLst>
            <a:ext uri="{FF2B5EF4-FFF2-40B4-BE49-F238E27FC236}">
              <a16:creationId xmlns:a16="http://schemas.microsoft.com/office/drawing/2014/main" id="{00000000-0008-0000-0200-000004010000}"/>
            </a:ext>
          </a:extLst>
        </xdr:cNvPr>
        <xdr:cNvSpPr/>
      </xdr:nvSpPr>
      <xdr:spPr>
        <a:xfrm>
          <a:off x="0" y="0"/>
          <a:ext cx="1003104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729000</xdr:colOff>
      <xdr:row>39</xdr:row>
      <xdr:rowOff>214560</xdr:rowOff>
    </xdr:to>
    <xdr:sp macro="" textlink="">
      <xdr:nvSpPr>
        <xdr:cNvPr id="261" name="CustomShape 1" hidden="1">
          <a:extLst>
            <a:ext uri="{FF2B5EF4-FFF2-40B4-BE49-F238E27FC236}">
              <a16:creationId xmlns:a16="http://schemas.microsoft.com/office/drawing/2014/main" id="{00000000-0008-0000-0200-000005010000}"/>
            </a:ext>
          </a:extLst>
        </xdr:cNvPr>
        <xdr:cNvSpPr/>
      </xdr:nvSpPr>
      <xdr:spPr>
        <a:xfrm>
          <a:off x="0" y="0"/>
          <a:ext cx="1003104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729000</xdr:colOff>
      <xdr:row>39</xdr:row>
      <xdr:rowOff>214560</xdr:rowOff>
    </xdr:to>
    <xdr:sp macro="" textlink="">
      <xdr:nvSpPr>
        <xdr:cNvPr id="262" name="CustomShape 1" hidden="1">
          <a:extLst>
            <a:ext uri="{FF2B5EF4-FFF2-40B4-BE49-F238E27FC236}">
              <a16:creationId xmlns:a16="http://schemas.microsoft.com/office/drawing/2014/main" id="{00000000-0008-0000-0200-000006010000}"/>
            </a:ext>
          </a:extLst>
        </xdr:cNvPr>
        <xdr:cNvSpPr/>
      </xdr:nvSpPr>
      <xdr:spPr>
        <a:xfrm>
          <a:off x="0" y="0"/>
          <a:ext cx="1003104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729360</xdr:colOff>
      <xdr:row>39</xdr:row>
      <xdr:rowOff>214560</xdr:rowOff>
    </xdr:to>
    <xdr:sp macro="" textlink="">
      <xdr:nvSpPr>
        <xdr:cNvPr id="263" name="CustomShape 1" hidden="1">
          <a:extLst>
            <a:ext uri="{FF2B5EF4-FFF2-40B4-BE49-F238E27FC236}">
              <a16:creationId xmlns:a16="http://schemas.microsoft.com/office/drawing/2014/main" id="{00000000-0008-0000-0200-000007010000}"/>
            </a:ext>
          </a:extLst>
        </xdr:cNvPr>
        <xdr:cNvSpPr/>
      </xdr:nvSpPr>
      <xdr:spPr>
        <a:xfrm>
          <a:off x="0" y="0"/>
          <a:ext cx="1003140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729360</xdr:colOff>
      <xdr:row>39</xdr:row>
      <xdr:rowOff>214560</xdr:rowOff>
    </xdr:to>
    <xdr:sp macro="" textlink="">
      <xdr:nvSpPr>
        <xdr:cNvPr id="264" name="CustomShape 1" hidden="1">
          <a:extLst>
            <a:ext uri="{FF2B5EF4-FFF2-40B4-BE49-F238E27FC236}">
              <a16:creationId xmlns:a16="http://schemas.microsoft.com/office/drawing/2014/main" id="{00000000-0008-0000-0200-000008010000}"/>
            </a:ext>
          </a:extLst>
        </xdr:cNvPr>
        <xdr:cNvSpPr/>
      </xdr:nvSpPr>
      <xdr:spPr>
        <a:xfrm>
          <a:off x="0" y="0"/>
          <a:ext cx="1003140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729360</xdr:colOff>
      <xdr:row>39</xdr:row>
      <xdr:rowOff>214560</xdr:rowOff>
    </xdr:to>
    <xdr:sp macro="" textlink="">
      <xdr:nvSpPr>
        <xdr:cNvPr id="265" name="CustomShape 1" hidden="1">
          <a:extLst>
            <a:ext uri="{FF2B5EF4-FFF2-40B4-BE49-F238E27FC236}">
              <a16:creationId xmlns:a16="http://schemas.microsoft.com/office/drawing/2014/main" id="{00000000-0008-0000-0200-000009010000}"/>
            </a:ext>
          </a:extLst>
        </xdr:cNvPr>
        <xdr:cNvSpPr/>
      </xdr:nvSpPr>
      <xdr:spPr>
        <a:xfrm>
          <a:off x="0" y="0"/>
          <a:ext cx="1003140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729360</xdr:colOff>
      <xdr:row>39</xdr:row>
      <xdr:rowOff>214560</xdr:rowOff>
    </xdr:to>
    <xdr:sp macro="" textlink="">
      <xdr:nvSpPr>
        <xdr:cNvPr id="266" name="CustomShape 1" hidden="1">
          <a:extLst>
            <a:ext uri="{FF2B5EF4-FFF2-40B4-BE49-F238E27FC236}">
              <a16:creationId xmlns:a16="http://schemas.microsoft.com/office/drawing/2014/main" id="{00000000-0008-0000-0200-00000A010000}"/>
            </a:ext>
          </a:extLst>
        </xdr:cNvPr>
        <xdr:cNvSpPr/>
      </xdr:nvSpPr>
      <xdr:spPr>
        <a:xfrm>
          <a:off x="0" y="0"/>
          <a:ext cx="1003140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729360</xdr:colOff>
      <xdr:row>39</xdr:row>
      <xdr:rowOff>214560</xdr:rowOff>
    </xdr:to>
    <xdr:sp macro="" textlink="">
      <xdr:nvSpPr>
        <xdr:cNvPr id="267" name="CustomShape 1" hidden="1">
          <a:extLst>
            <a:ext uri="{FF2B5EF4-FFF2-40B4-BE49-F238E27FC236}">
              <a16:creationId xmlns:a16="http://schemas.microsoft.com/office/drawing/2014/main" id="{00000000-0008-0000-0200-00000B010000}"/>
            </a:ext>
          </a:extLst>
        </xdr:cNvPr>
        <xdr:cNvSpPr/>
      </xdr:nvSpPr>
      <xdr:spPr>
        <a:xfrm>
          <a:off x="0" y="0"/>
          <a:ext cx="1003140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729360</xdr:colOff>
      <xdr:row>39</xdr:row>
      <xdr:rowOff>214560</xdr:rowOff>
    </xdr:to>
    <xdr:sp macro="" textlink="">
      <xdr:nvSpPr>
        <xdr:cNvPr id="268" name="CustomShape 1" hidden="1">
          <a:extLst>
            <a:ext uri="{FF2B5EF4-FFF2-40B4-BE49-F238E27FC236}">
              <a16:creationId xmlns:a16="http://schemas.microsoft.com/office/drawing/2014/main" id="{00000000-0008-0000-0200-00000C010000}"/>
            </a:ext>
          </a:extLst>
        </xdr:cNvPr>
        <xdr:cNvSpPr/>
      </xdr:nvSpPr>
      <xdr:spPr>
        <a:xfrm>
          <a:off x="0" y="0"/>
          <a:ext cx="1003140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729720</xdr:colOff>
      <xdr:row>39</xdr:row>
      <xdr:rowOff>214560</xdr:rowOff>
    </xdr:to>
    <xdr:sp macro="" textlink="">
      <xdr:nvSpPr>
        <xdr:cNvPr id="269" name="CustomShape 1" hidden="1">
          <a:extLst>
            <a:ext uri="{FF2B5EF4-FFF2-40B4-BE49-F238E27FC236}">
              <a16:creationId xmlns:a16="http://schemas.microsoft.com/office/drawing/2014/main" id="{00000000-0008-0000-0200-00000D010000}"/>
            </a:ext>
          </a:extLst>
        </xdr:cNvPr>
        <xdr:cNvSpPr/>
      </xdr:nvSpPr>
      <xdr:spPr>
        <a:xfrm>
          <a:off x="0" y="0"/>
          <a:ext cx="1003176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729720</xdr:colOff>
      <xdr:row>39</xdr:row>
      <xdr:rowOff>214560</xdr:rowOff>
    </xdr:to>
    <xdr:sp macro="" textlink="">
      <xdr:nvSpPr>
        <xdr:cNvPr id="270" name="CustomShape 1" hidden="1">
          <a:extLst>
            <a:ext uri="{FF2B5EF4-FFF2-40B4-BE49-F238E27FC236}">
              <a16:creationId xmlns:a16="http://schemas.microsoft.com/office/drawing/2014/main" id="{00000000-0008-0000-0200-00000E010000}"/>
            </a:ext>
          </a:extLst>
        </xdr:cNvPr>
        <xdr:cNvSpPr/>
      </xdr:nvSpPr>
      <xdr:spPr>
        <a:xfrm>
          <a:off x="0" y="0"/>
          <a:ext cx="1003176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729720</xdr:colOff>
      <xdr:row>39</xdr:row>
      <xdr:rowOff>214560</xdr:rowOff>
    </xdr:to>
    <xdr:sp macro="" textlink="">
      <xdr:nvSpPr>
        <xdr:cNvPr id="271" name="CustomShape 1" hidden="1">
          <a:extLst>
            <a:ext uri="{FF2B5EF4-FFF2-40B4-BE49-F238E27FC236}">
              <a16:creationId xmlns:a16="http://schemas.microsoft.com/office/drawing/2014/main" id="{00000000-0008-0000-0200-00000F010000}"/>
            </a:ext>
          </a:extLst>
        </xdr:cNvPr>
        <xdr:cNvSpPr/>
      </xdr:nvSpPr>
      <xdr:spPr>
        <a:xfrm>
          <a:off x="0" y="0"/>
          <a:ext cx="1003176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729720</xdr:colOff>
      <xdr:row>39</xdr:row>
      <xdr:rowOff>214560</xdr:rowOff>
    </xdr:to>
    <xdr:sp macro="" textlink="">
      <xdr:nvSpPr>
        <xdr:cNvPr id="272" name="CustomShape 1" hidden="1">
          <a:extLst>
            <a:ext uri="{FF2B5EF4-FFF2-40B4-BE49-F238E27FC236}">
              <a16:creationId xmlns:a16="http://schemas.microsoft.com/office/drawing/2014/main" id="{00000000-0008-0000-0200-000010010000}"/>
            </a:ext>
          </a:extLst>
        </xdr:cNvPr>
        <xdr:cNvSpPr/>
      </xdr:nvSpPr>
      <xdr:spPr>
        <a:xfrm>
          <a:off x="0" y="0"/>
          <a:ext cx="1003176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729720</xdr:colOff>
      <xdr:row>39</xdr:row>
      <xdr:rowOff>214560</xdr:rowOff>
    </xdr:to>
    <xdr:sp macro="" textlink="">
      <xdr:nvSpPr>
        <xdr:cNvPr id="273" name="CustomShape 1" hidden="1">
          <a:extLst>
            <a:ext uri="{FF2B5EF4-FFF2-40B4-BE49-F238E27FC236}">
              <a16:creationId xmlns:a16="http://schemas.microsoft.com/office/drawing/2014/main" id="{00000000-0008-0000-0200-000011010000}"/>
            </a:ext>
          </a:extLst>
        </xdr:cNvPr>
        <xdr:cNvSpPr/>
      </xdr:nvSpPr>
      <xdr:spPr>
        <a:xfrm>
          <a:off x="0" y="0"/>
          <a:ext cx="1003176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729720</xdr:colOff>
      <xdr:row>39</xdr:row>
      <xdr:rowOff>214560</xdr:rowOff>
    </xdr:to>
    <xdr:sp macro="" textlink="">
      <xdr:nvSpPr>
        <xdr:cNvPr id="274" name="CustomShape 1" hidden="1">
          <a:extLst>
            <a:ext uri="{FF2B5EF4-FFF2-40B4-BE49-F238E27FC236}">
              <a16:creationId xmlns:a16="http://schemas.microsoft.com/office/drawing/2014/main" id="{00000000-0008-0000-0200-000012010000}"/>
            </a:ext>
          </a:extLst>
        </xdr:cNvPr>
        <xdr:cNvSpPr/>
      </xdr:nvSpPr>
      <xdr:spPr>
        <a:xfrm>
          <a:off x="0" y="0"/>
          <a:ext cx="1003176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730080</xdr:colOff>
      <xdr:row>39</xdr:row>
      <xdr:rowOff>214560</xdr:rowOff>
    </xdr:to>
    <xdr:sp macro="" textlink="">
      <xdr:nvSpPr>
        <xdr:cNvPr id="275" name="CustomShape 1" hidden="1">
          <a:extLst>
            <a:ext uri="{FF2B5EF4-FFF2-40B4-BE49-F238E27FC236}">
              <a16:creationId xmlns:a16="http://schemas.microsoft.com/office/drawing/2014/main" id="{00000000-0008-0000-0200-000013010000}"/>
            </a:ext>
          </a:extLst>
        </xdr:cNvPr>
        <xdr:cNvSpPr/>
      </xdr:nvSpPr>
      <xdr:spPr>
        <a:xfrm>
          <a:off x="0" y="0"/>
          <a:ext cx="1003212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730080</xdr:colOff>
      <xdr:row>39</xdr:row>
      <xdr:rowOff>214560</xdr:rowOff>
    </xdr:to>
    <xdr:sp macro="" textlink="">
      <xdr:nvSpPr>
        <xdr:cNvPr id="276" name="CustomShape 1" hidden="1">
          <a:extLst>
            <a:ext uri="{FF2B5EF4-FFF2-40B4-BE49-F238E27FC236}">
              <a16:creationId xmlns:a16="http://schemas.microsoft.com/office/drawing/2014/main" id="{00000000-0008-0000-0200-000014010000}"/>
            </a:ext>
          </a:extLst>
        </xdr:cNvPr>
        <xdr:cNvSpPr/>
      </xdr:nvSpPr>
      <xdr:spPr>
        <a:xfrm>
          <a:off x="0" y="0"/>
          <a:ext cx="1003212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730080</xdr:colOff>
      <xdr:row>39</xdr:row>
      <xdr:rowOff>214560</xdr:rowOff>
    </xdr:to>
    <xdr:sp macro="" textlink="">
      <xdr:nvSpPr>
        <xdr:cNvPr id="277" name="CustomShape 1" hidden="1">
          <a:extLst>
            <a:ext uri="{FF2B5EF4-FFF2-40B4-BE49-F238E27FC236}">
              <a16:creationId xmlns:a16="http://schemas.microsoft.com/office/drawing/2014/main" id="{00000000-0008-0000-0200-000015010000}"/>
            </a:ext>
          </a:extLst>
        </xdr:cNvPr>
        <xdr:cNvSpPr/>
      </xdr:nvSpPr>
      <xdr:spPr>
        <a:xfrm>
          <a:off x="0" y="0"/>
          <a:ext cx="1003212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730080</xdr:colOff>
      <xdr:row>39</xdr:row>
      <xdr:rowOff>214560</xdr:rowOff>
    </xdr:to>
    <xdr:sp macro="" textlink="">
      <xdr:nvSpPr>
        <xdr:cNvPr id="278" name="CustomShape 1" hidden="1">
          <a:extLst>
            <a:ext uri="{FF2B5EF4-FFF2-40B4-BE49-F238E27FC236}">
              <a16:creationId xmlns:a16="http://schemas.microsoft.com/office/drawing/2014/main" id="{00000000-0008-0000-0200-000016010000}"/>
            </a:ext>
          </a:extLst>
        </xdr:cNvPr>
        <xdr:cNvSpPr/>
      </xdr:nvSpPr>
      <xdr:spPr>
        <a:xfrm>
          <a:off x="0" y="0"/>
          <a:ext cx="1003212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730080</xdr:colOff>
      <xdr:row>39</xdr:row>
      <xdr:rowOff>214560</xdr:rowOff>
    </xdr:to>
    <xdr:sp macro="" textlink="">
      <xdr:nvSpPr>
        <xdr:cNvPr id="279" name="CustomShape 1" hidden="1">
          <a:extLst>
            <a:ext uri="{FF2B5EF4-FFF2-40B4-BE49-F238E27FC236}">
              <a16:creationId xmlns:a16="http://schemas.microsoft.com/office/drawing/2014/main" id="{00000000-0008-0000-0200-000017010000}"/>
            </a:ext>
          </a:extLst>
        </xdr:cNvPr>
        <xdr:cNvSpPr/>
      </xdr:nvSpPr>
      <xdr:spPr>
        <a:xfrm>
          <a:off x="0" y="0"/>
          <a:ext cx="1003212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730080</xdr:colOff>
      <xdr:row>39</xdr:row>
      <xdr:rowOff>214560</xdr:rowOff>
    </xdr:to>
    <xdr:sp macro="" textlink="">
      <xdr:nvSpPr>
        <xdr:cNvPr id="280" name="CustomShape 1" hidden="1">
          <a:extLst>
            <a:ext uri="{FF2B5EF4-FFF2-40B4-BE49-F238E27FC236}">
              <a16:creationId xmlns:a16="http://schemas.microsoft.com/office/drawing/2014/main" id="{00000000-0008-0000-0200-000018010000}"/>
            </a:ext>
          </a:extLst>
        </xdr:cNvPr>
        <xdr:cNvSpPr/>
      </xdr:nvSpPr>
      <xdr:spPr>
        <a:xfrm>
          <a:off x="0" y="0"/>
          <a:ext cx="1003212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730440</xdr:colOff>
      <xdr:row>39</xdr:row>
      <xdr:rowOff>214560</xdr:rowOff>
    </xdr:to>
    <xdr:sp macro="" textlink="">
      <xdr:nvSpPr>
        <xdr:cNvPr id="281" name="CustomShape 1" hidden="1">
          <a:extLst>
            <a:ext uri="{FF2B5EF4-FFF2-40B4-BE49-F238E27FC236}">
              <a16:creationId xmlns:a16="http://schemas.microsoft.com/office/drawing/2014/main" id="{00000000-0008-0000-0200-000019010000}"/>
            </a:ext>
          </a:extLst>
        </xdr:cNvPr>
        <xdr:cNvSpPr/>
      </xdr:nvSpPr>
      <xdr:spPr>
        <a:xfrm>
          <a:off x="0" y="0"/>
          <a:ext cx="1003248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730440</xdr:colOff>
      <xdr:row>39</xdr:row>
      <xdr:rowOff>214560</xdr:rowOff>
    </xdr:to>
    <xdr:sp macro="" textlink="">
      <xdr:nvSpPr>
        <xdr:cNvPr id="282" name="CustomShape 1" hidden="1">
          <a:extLst>
            <a:ext uri="{FF2B5EF4-FFF2-40B4-BE49-F238E27FC236}">
              <a16:creationId xmlns:a16="http://schemas.microsoft.com/office/drawing/2014/main" id="{00000000-0008-0000-0200-00001A010000}"/>
            </a:ext>
          </a:extLst>
        </xdr:cNvPr>
        <xdr:cNvSpPr/>
      </xdr:nvSpPr>
      <xdr:spPr>
        <a:xfrm>
          <a:off x="0" y="0"/>
          <a:ext cx="1003248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730440</xdr:colOff>
      <xdr:row>39</xdr:row>
      <xdr:rowOff>214560</xdr:rowOff>
    </xdr:to>
    <xdr:sp macro="" textlink="">
      <xdr:nvSpPr>
        <xdr:cNvPr id="283" name="CustomShape 1" hidden="1">
          <a:extLst>
            <a:ext uri="{FF2B5EF4-FFF2-40B4-BE49-F238E27FC236}">
              <a16:creationId xmlns:a16="http://schemas.microsoft.com/office/drawing/2014/main" id="{00000000-0008-0000-0200-00001B010000}"/>
            </a:ext>
          </a:extLst>
        </xdr:cNvPr>
        <xdr:cNvSpPr/>
      </xdr:nvSpPr>
      <xdr:spPr>
        <a:xfrm>
          <a:off x="0" y="0"/>
          <a:ext cx="1003248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730440</xdr:colOff>
      <xdr:row>39</xdr:row>
      <xdr:rowOff>214560</xdr:rowOff>
    </xdr:to>
    <xdr:sp macro="" textlink="">
      <xdr:nvSpPr>
        <xdr:cNvPr id="284" name="CustomShape 1" hidden="1">
          <a:extLst>
            <a:ext uri="{FF2B5EF4-FFF2-40B4-BE49-F238E27FC236}">
              <a16:creationId xmlns:a16="http://schemas.microsoft.com/office/drawing/2014/main" id="{00000000-0008-0000-0200-00001C010000}"/>
            </a:ext>
          </a:extLst>
        </xdr:cNvPr>
        <xdr:cNvSpPr/>
      </xdr:nvSpPr>
      <xdr:spPr>
        <a:xfrm>
          <a:off x="0" y="0"/>
          <a:ext cx="1003248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730440</xdr:colOff>
      <xdr:row>39</xdr:row>
      <xdr:rowOff>214560</xdr:rowOff>
    </xdr:to>
    <xdr:sp macro="" textlink="">
      <xdr:nvSpPr>
        <xdr:cNvPr id="285" name="CustomShape 1" hidden="1">
          <a:extLst>
            <a:ext uri="{FF2B5EF4-FFF2-40B4-BE49-F238E27FC236}">
              <a16:creationId xmlns:a16="http://schemas.microsoft.com/office/drawing/2014/main" id="{00000000-0008-0000-0200-00001D010000}"/>
            </a:ext>
          </a:extLst>
        </xdr:cNvPr>
        <xdr:cNvSpPr/>
      </xdr:nvSpPr>
      <xdr:spPr>
        <a:xfrm>
          <a:off x="0" y="0"/>
          <a:ext cx="1003248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730440</xdr:colOff>
      <xdr:row>39</xdr:row>
      <xdr:rowOff>214560</xdr:rowOff>
    </xdr:to>
    <xdr:sp macro="" textlink="">
      <xdr:nvSpPr>
        <xdr:cNvPr id="286" name="CustomShape 1" hidden="1">
          <a:extLst>
            <a:ext uri="{FF2B5EF4-FFF2-40B4-BE49-F238E27FC236}">
              <a16:creationId xmlns:a16="http://schemas.microsoft.com/office/drawing/2014/main" id="{00000000-0008-0000-0200-00001E010000}"/>
            </a:ext>
          </a:extLst>
        </xdr:cNvPr>
        <xdr:cNvSpPr/>
      </xdr:nvSpPr>
      <xdr:spPr>
        <a:xfrm>
          <a:off x="0" y="0"/>
          <a:ext cx="1003248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731520</xdr:colOff>
      <xdr:row>42</xdr:row>
      <xdr:rowOff>169920</xdr:rowOff>
    </xdr:to>
    <xdr:sp macro="" textlink="">
      <xdr:nvSpPr>
        <xdr:cNvPr id="287" name="CustomShape 1" hidden="1">
          <a:extLst>
            <a:ext uri="{FF2B5EF4-FFF2-40B4-BE49-F238E27FC236}">
              <a16:creationId xmlns:a16="http://schemas.microsoft.com/office/drawing/2014/main" id="{00000000-0008-0000-0200-00001F010000}"/>
            </a:ext>
          </a:extLst>
        </xdr:cNvPr>
        <xdr:cNvSpPr/>
      </xdr:nvSpPr>
      <xdr:spPr>
        <a:xfrm>
          <a:off x="0" y="0"/>
          <a:ext cx="10033560" cy="98337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731520</xdr:colOff>
      <xdr:row>42</xdr:row>
      <xdr:rowOff>169920</xdr:rowOff>
    </xdr:to>
    <xdr:sp macro="" textlink="">
      <xdr:nvSpPr>
        <xdr:cNvPr id="288" name="CustomShape 1" hidden="1">
          <a:extLst>
            <a:ext uri="{FF2B5EF4-FFF2-40B4-BE49-F238E27FC236}">
              <a16:creationId xmlns:a16="http://schemas.microsoft.com/office/drawing/2014/main" id="{00000000-0008-0000-0200-000020010000}"/>
            </a:ext>
          </a:extLst>
        </xdr:cNvPr>
        <xdr:cNvSpPr/>
      </xdr:nvSpPr>
      <xdr:spPr>
        <a:xfrm>
          <a:off x="0" y="0"/>
          <a:ext cx="10033560" cy="98337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731520</xdr:colOff>
      <xdr:row>42</xdr:row>
      <xdr:rowOff>169920</xdr:rowOff>
    </xdr:to>
    <xdr:sp macro="" textlink="">
      <xdr:nvSpPr>
        <xdr:cNvPr id="289" name="CustomShape 1" hidden="1">
          <a:extLst>
            <a:ext uri="{FF2B5EF4-FFF2-40B4-BE49-F238E27FC236}">
              <a16:creationId xmlns:a16="http://schemas.microsoft.com/office/drawing/2014/main" id="{00000000-0008-0000-0200-000021010000}"/>
            </a:ext>
          </a:extLst>
        </xdr:cNvPr>
        <xdr:cNvSpPr/>
      </xdr:nvSpPr>
      <xdr:spPr>
        <a:xfrm>
          <a:off x="0" y="0"/>
          <a:ext cx="10033560" cy="98337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731520</xdr:colOff>
      <xdr:row>42</xdr:row>
      <xdr:rowOff>169920</xdr:rowOff>
    </xdr:to>
    <xdr:sp macro="" textlink="">
      <xdr:nvSpPr>
        <xdr:cNvPr id="290" name="CustomShape 1" hidden="1">
          <a:extLst>
            <a:ext uri="{FF2B5EF4-FFF2-40B4-BE49-F238E27FC236}">
              <a16:creationId xmlns:a16="http://schemas.microsoft.com/office/drawing/2014/main" id="{00000000-0008-0000-0200-000022010000}"/>
            </a:ext>
          </a:extLst>
        </xdr:cNvPr>
        <xdr:cNvSpPr/>
      </xdr:nvSpPr>
      <xdr:spPr>
        <a:xfrm>
          <a:off x="0" y="0"/>
          <a:ext cx="10033560" cy="98337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731520</xdr:colOff>
      <xdr:row>42</xdr:row>
      <xdr:rowOff>169920</xdr:rowOff>
    </xdr:to>
    <xdr:sp macro="" textlink="">
      <xdr:nvSpPr>
        <xdr:cNvPr id="291" name="CustomShape 1" hidden="1">
          <a:extLst>
            <a:ext uri="{FF2B5EF4-FFF2-40B4-BE49-F238E27FC236}">
              <a16:creationId xmlns:a16="http://schemas.microsoft.com/office/drawing/2014/main" id="{00000000-0008-0000-0200-000023010000}"/>
            </a:ext>
          </a:extLst>
        </xdr:cNvPr>
        <xdr:cNvSpPr/>
      </xdr:nvSpPr>
      <xdr:spPr>
        <a:xfrm>
          <a:off x="0" y="0"/>
          <a:ext cx="10033560" cy="98337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731520</xdr:colOff>
      <xdr:row>42</xdr:row>
      <xdr:rowOff>169920</xdr:rowOff>
    </xdr:to>
    <xdr:sp macro="" textlink="">
      <xdr:nvSpPr>
        <xdr:cNvPr id="292" name="CustomShape 1" hidden="1">
          <a:extLst>
            <a:ext uri="{FF2B5EF4-FFF2-40B4-BE49-F238E27FC236}">
              <a16:creationId xmlns:a16="http://schemas.microsoft.com/office/drawing/2014/main" id="{00000000-0008-0000-0200-000024010000}"/>
            </a:ext>
          </a:extLst>
        </xdr:cNvPr>
        <xdr:cNvSpPr/>
      </xdr:nvSpPr>
      <xdr:spPr>
        <a:xfrm>
          <a:off x="0" y="0"/>
          <a:ext cx="10033560" cy="98337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731520</xdr:colOff>
      <xdr:row>42</xdr:row>
      <xdr:rowOff>169920</xdr:rowOff>
    </xdr:to>
    <xdr:sp macro="" textlink="">
      <xdr:nvSpPr>
        <xdr:cNvPr id="293" name="CustomShape 1" hidden="1">
          <a:extLst>
            <a:ext uri="{FF2B5EF4-FFF2-40B4-BE49-F238E27FC236}">
              <a16:creationId xmlns:a16="http://schemas.microsoft.com/office/drawing/2014/main" id="{00000000-0008-0000-0200-000025010000}"/>
            </a:ext>
          </a:extLst>
        </xdr:cNvPr>
        <xdr:cNvSpPr/>
      </xdr:nvSpPr>
      <xdr:spPr>
        <a:xfrm>
          <a:off x="0" y="0"/>
          <a:ext cx="10033560" cy="98337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731520</xdr:colOff>
      <xdr:row>42</xdr:row>
      <xdr:rowOff>169920</xdr:rowOff>
    </xdr:to>
    <xdr:sp macro="" textlink="">
      <xdr:nvSpPr>
        <xdr:cNvPr id="294" name="CustomShape 1" hidden="1">
          <a:extLst>
            <a:ext uri="{FF2B5EF4-FFF2-40B4-BE49-F238E27FC236}">
              <a16:creationId xmlns:a16="http://schemas.microsoft.com/office/drawing/2014/main" id="{00000000-0008-0000-0200-000026010000}"/>
            </a:ext>
          </a:extLst>
        </xdr:cNvPr>
        <xdr:cNvSpPr/>
      </xdr:nvSpPr>
      <xdr:spPr>
        <a:xfrm>
          <a:off x="0" y="0"/>
          <a:ext cx="10033560" cy="98337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731880</xdr:colOff>
      <xdr:row>42</xdr:row>
      <xdr:rowOff>170280</xdr:rowOff>
    </xdr:to>
    <xdr:sp macro="" textlink="">
      <xdr:nvSpPr>
        <xdr:cNvPr id="295" name="CustomShape 1" hidden="1">
          <a:extLst>
            <a:ext uri="{FF2B5EF4-FFF2-40B4-BE49-F238E27FC236}">
              <a16:creationId xmlns:a16="http://schemas.microsoft.com/office/drawing/2014/main" id="{00000000-0008-0000-0200-000027010000}"/>
            </a:ext>
          </a:extLst>
        </xdr:cNvPr>
        <xdr:cNvSpPr/>
      </xdr:nvSpPr>
      <xdr:spPr>
        <a:xfrm>
          <a:off x="0" y="0"/>
          <a:ext cx="10033920" cy="983412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731880</xdr:colOff>
      <xdr:row>42</xdr:row>
      <xdr:rowOff>170280</xdr:rowOff>
    </xdr:to>
    <xdr:sp macro="" textlink="">
      <xdr:nvSpPr>
        <xdr:cNvPr id="296" name="CustomShape 1" hidden="1">
          <a:extLst>
            <a:ext uri="{FF2B5EF4-FFF2-40B4-BE49-F238E27FC236}">
              <a16:creationId xmlns:a16="http://schemas.microsoft.com/office/drawing/2014/main" id="{00000000-0008-0000-0200-000028010000}"/>
            </a:ext>
          </a:extLst>
        </xdr:cNvPr>
        <xdr:cNvSpPr/>
      </xdr:nvSpPr>
      <xdr:spPr>
        <a:xfrm>
          <a:off x="0" y="0"/>
          <a:ext cx="10033920" cy="983412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731880</xdr:colOff>
      <xdr:row>42</xdr:row>
      <xdr:rowOff>170280</xdr:rowOff>
    </xdr:to>
    <xdr:sp macro="" textlink="">
      <xdr:nvSpPr>
        <xdr:cNvPr id="297" name="CustomShape 1" hidden="1">
          <a:extLst>
            <a:ext uri="{FF2B5EF4-FFF2-40B4-BE49-F238E27FC236}">
              <a16:creationId xmlns:a16="http://schemas.microsoft.com/office/drawing/2014/main" id="{00000000-0008-0000-0200-000029010000}"/>
            </a:ext>
          </a:extLst>
        </xdr:cNvPr>
        <xdr:cNvSpPr/>
      </xdr:nvSpPr>
      <xdr:spPr>
        <a:xfrm>
          <a:off x="0" y="0"/>
          <a:ext cx="10033920" cy="983412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731880</xdr:colOff>
      <xdr:row>42</xdr:row>
      <xdr:rowOff>170280</xdr:rowOff>
    </xdr:to>
    <xdr:sp macro="" textlink="">
      <xdr:nvSpPr>
        <xdr:cNvPr id="298" name="CustomShape 1" hidden="1">
          <a:extLst>
            <a:ext uri="{FF2B5EF4-FFF2-40B4-BE49-F238E27FC236}">
              <a16:creationId xmlns:a16="http://schemas.microsoft.com/office/drawing/2014/main" id="{00000000-0008-0000-0200-00002A010000}"/>
            </a:ext>
          </a:extLst>
        </xdr:cNvPr>
        <xdr:cNvSpPr/>
      </xdr:nvSpPr>
      <xdr:spPr>
        <a:xfrm>
          <a:off x="0" y="0"/>
          <a:ext cx="10033920" cy="983412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731880</xdr:colOff>
      <xdr:row>42</xdr:row>
      <xdr:rowOff>170280</xdr:rowOff>
    </xdr:to>
    <xdr:sp macro="" textlink="">
      <xdr:nvSpPr>
        <xdr:cNvPr id="299" name="CustomShape 1" hidden="1">
          <a:extLst>
            <a:ext uri="{FF2B5EF4-FFF2-40B4-BE49-F238E27FC236}">
              <a16:creationId xmlns:a16="http://schemas.microsoft.com/office/drawing/2014/main" id="{00000000-0008-0000-0200-00002B010000}"/>
            </a:ext>
          </a:extLst>
        </xdr:cNvPr>
        <xdr:cNvSpPr/>
      </xdr:nvSpPr>
      <xdr:spPr>
        <a:xfrm>
          <a:off x="0" y="0"/>
          <a:ext cx="10033920" cy="983412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731880</xdr:colOff>
      <xdr:row>42</xdr:row>
      <xdr:rowOff>170280</xdr:rowOff>
    </xdr:to>
    <xdr:sp macro="" textlink="">
      <xdr:nvSpPr>
        <xdr:cNvPr id="300" name="CustomShape 1" hidden="1">
          <a:extLst>
            <a:ext uri="{FF2B5EF4-FFF2-40B4-BE49-F238E27FC236}">
              <a16:creationId xmlns:a16="http://schemas.microsoft.com/office/drawing/2014/main" id="{00000000-0008-0000-0200-00002C010000}"/>
            </a:ext>
          </a:extLst>
        </xdr:cNvPr>
        <xdr:cNvSpPr/>
      </xdr:nvSpPr>
      <xdr:spPr>
        <a:xfrm>
          <a:off x="0" y="0"/>
          <a:ext cx="10033920" cy="983412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731880</xdr:colOff>
      <xdr:row>42</xdr:row>
      <xdr:rowOff>170280</xdr:rowOff>
    </xdr:to>
    <xdr:sp macro="" textlink="">
      <xdr:nvSpPr>
        <xdr:cNvPr id="301" name="CustomShape 1" hidden="1">
          <a:extLst>
            <a:ext uri="{FF2B5EF4-FFF2-40B4-BE49-F238E27FC236}">
              <a16:creationId xmlns:a16="http://schemas.microsoft.com/office/drawing/2014/main" id="{00000000-0008-0000-0200-00002D010000}"/>
            </a:ext>
          </a:extLst>
        </xdr:cNvPr>
        <xdr:cNvSpPr/>
      </xdr:nvSpPr>
      <xdr:spPr>
        <a:xfrm>
          <a:off x="0" y="0"/>
          <a:ext cx="10033920" cy="983412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731880</xdr:colOff>
      <xdr:row>42</xdr:row>
      <xdr:rowOff>170280</xdr:rowOff>
    </xdr:to>
    <xdr:sp macro="" textlink="">
      <xdr:nvSpPr>
        <xdr:cNvPr id="302" name="CustomShape 1" hidden="1">
          <a:extLst>
            <a:ext uri="{FF2B5EF4-FFF2-40B4-BE49-F238E27FC236}">
              <a16:creationId xmlns:a16="http://schemas.microsoft.com/office/drawing/2014/main" id="{00000000-0008-0000-0200-00002E010000}"/>
            </a:ext>
          </a:extLst>
        </xdr:cNvPr>
        <xdr:cNvSpPr/>
      </xdr:nvSpPr>
      <xdr:spPr>
        <a:xfrm>
          <a:off x="0" y="0"/>
          <a:ext cx="10033920" cy="983412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732600</xdr:colOff>
      <xdr:row>42</xdr:row>
      <xdr:rowOff>171000</xdr:rowOff>
    </xdr:to>
    <xdr:sp macro="" textlink="">
      <xdr:nvSpPr>
        <xdr:cNvPr id="303" name="CustomShape 1" hidden="1">
          <a:extLst>
            <a:ext uri="{FF2B5EF4-FFF2-40B4-BE49-F238E27FC236}">
              <a16:creationId xmlns:a16="http://schemas.microsoft.com/office/drawing/2014/main" id="{00000000-0008-0000-0200-00002F010000}"/>
            </a:ext>
          </a:extLst>
        </xdr:cNvPr>
        <xdr:cNvSpPr/>
      </xdr:nvSpPr>
      <xdr:spPr>
        <a:xfrm>
          <a:off x="0" y="0"/>
          <a:ext cx="10034640" cy="983484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732600</xdr:colOff>
      <xdr:row>42</xdr:row>
      <xdr:rowOff>171000</xdr:rowOff>
    </xdr:to>
    <xdr:sp macro="" textlink="">
      <xdr:nvSpPr>
        <xdr:cNvPr id="304" name="CustomShape 1" hidden="1">
          <a:extLst>
            <a:ext uri="{FF2B5EF4-FFF2-40B4-BE49-F238E27FC236}">
              <a16:creationId xmlns:a16="http://schemas.microsoft.com/office/drawing/2014/main" id="{00000000-0008-0000-0200-000030010000}"/>
            </a:ext>
          </a:extLst>
        </xdr:cNvPr>
        <xdr:cNvSpPr/>
      </xdr:nvSpPr>
      <xdr:spPr>
        <a:xfrm>
          <a:off x="0" y="0"/>
          <a:ext cx="10034640" cy="983484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732600</xdr:colOff>
      <xdr:row>42</xdr:row>
      <xdr:rowOff>171000</xdr:rowOff>
    </xdr:to>
    <xdr:sp macro="" textlink="">
      <xdr:nvSpPr>
        <xdr:cNvPr id="305" name="CustomShape 1" hidden="1">
          <a:extLst>
            <a:ext uri="{FF2B5EF4-FFF2-40B4-BE49-F238E27FC236}">
              <a16:creationId xmlns:a16="http://schemas.microsoft.com/office/drawing/2014/main" id="{00000000-0008-0000-0200-000031010000}"/>
            </a:ext>
          </a:extLst>
        </xdr:cNvPr>
        <xdr:cNvSpPr/>
      </xdr:nvSpPr>
      <xdr:spPr>
        <a:xfrm>
          <a:off x="0" y="0"/>
          <a:ext cx="10034640" cy="983484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732600</xdr:colOff>
      <xdr:row>42</xdr:row>
      <xdr:rowOff>171000</xdr:rowOff>
    </xdr:to>
    <xdr:sp macro="" textlink="">
      <xdr:nvSpPr>
        <xdr:cNvPr id="306" name="CustomShape 1" hidden="1">
          <a:extLst>
            <a:ext uri="{FF2B5EF4-FFF2-40B4-BE49-F238E27FC236}">
              <a16:creationId xmlns:a16="http://schemas.microsoft.com/office/drawing/2014/main" id="{00000000-0008-0000-0200-000032010000}"/>
            </a:ext>
          </a:extLst>
        </xdr:cNvPr>
        <xdr:cNvSpPr/>
      </xdr:nvSpPr>
      <xdr:spPr>
        <a:xfrm>
          <a:off x="0" y="0"/>
          <a:ext cx="10034640" cy="983484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732600</xdr:colOff>
      <xdr:row>42</xdr:row>
      <xdr:rowOff>171000</xdr:rowOff>
    </xdr:to>
    <xdr:sp macro="" textlink="">
      <xdr:nvSpPr>
        <xdr:cNvPr id="307" name="CustomShape 1" hidden="1">
          <a:extLst>
            <a:ext uri="{FF2B5EF4-FFF2-40B4-BE49-F238E27FC236}">
              <a16:creationId xmlns:a16="http://schemas.microsoft.com/office/drawing/2014/main" id="{00000000-0008-0000-0200-000033010000}"/>
            </a:ext>
          </a:extLst>
        </xdr:cNvPr>
        <xdr:cNvSpPr/>
      </xdr:nvSpPr>
      <xdr:spPr>
        <a:xfrm>
          <a:off x="0" y="0"/>
          <a:ext cx="10034640" cy="983484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732600</xdr:colOff>
      <xdr:row>42</xdr:row>
      <xdr:rowOff>171000</xdr:rowOff>
    </xdr:to>
    <xdr:sp macro="" textlink="">
      <xdr:nvSpPr>
        <xdr:cNvPr id="308" name="CustomShape 1" hidden="1">
          <a:extLst>
            <a:ext uri="{FF2B5EF4-FFF2-40B4-BE49-F238E27FC236}">
              <a16:creationId xmlns:a16="http://schemas.microsoft.com/office/drawing/2014/main" id="{00000000-0008-0000-0200-000034010000}"/>
            </a:ext>
          </a:extLst>
        </xdr:cNvPr>
        <xdr:cNvSpPr/>
      </xdr:nvSpPr>
      <xdr:spPr>
        <a:xfrm>
          <a:off x="0" y="0"/>
          <a:ext cx="10034640" cy="983484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732600</xdr:colOff>
      <xdr:row>42</xdr:row>
      <xdr:rowOff>171000</xdr:rowOff>
    </xdr:to>
    <xdr:sp macro="" textlink="">
      <xdr:nvSpPr>
        <xdr:cNvPr id="309" name="CustomShape 1" hidden="1">
          <a:extLst>
            <a:ext uri="{FF2B5EF4-FFF2-40B4-BE49-F238E27FC236}">
              <a16:creationId xmlns:a16="http://schemas.microsoft.com/office/drawing/2014/main" id="{00000000-0008-0000-0200-000035010000}"/>
            </a:ext>
          </a:extLst>
        </xdr:cNvPr>
        <xdr:cNvSpPr/>
      </xdr:nvSpPr>
      <xdr:spPr>
        <a:xfrm>
          <a:off x="0" y="0"/>
          <a:ext cx="10034640" cy="983484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732600</xdr:colOff>
      <xdr:row>42</xdr:row>
      <xdr:rowOff>171000</xdr:rowOff>
    </xdr:to>
    <xdr:sp macro="" textlink="">
      <xdr:nvSpPr>
        <xdr:cNvPr id="310" name="CustomShape 1" hidden="1">
          <a:extLst>
            <a:ext uri="{FF2B5EF4-FFF2-40B4-BE49-F238E27FC236}">
              <a16:creationId xmlns:a16="http://schemas.microsoft.com/office/drawing/2014/main" id="{00000000-0008-0000-0200-000036010000}"/>
            </a:ext>
          </a:extLst>
        </xdr:cNvPr>
        <xdr:cNvSpPr/>
      </xdr:nvSpPr>
      <xdr:spPr>
        <a:xfrm>
          <a:off x="0" y="0"/>
          <a:ext cx="10034640" cy="983484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732960</xdr:colOff>
      <xdr:row>42</xdr:row>
      <xdr:rowOff>171000</xdr:rowOff>
    </xdr:to>
    <xdr:sp macro="" textlink="">
      <xdr:nvSpPr>
        <xdr:cNvPr id="311" name="CustomShape 1" hidden="1">
          <a:extLst>
            <a:ext uri="{FF2B5EF4-FFF2-40B4-BE49-F238E27FC236}">
              <a16:creationId xmlns:a16="http://schemas.microsoft.com/office/drawing/2014/main" id="{00000000-0008-0000-0200-000037010000}"/>
            </a:ext>
          </a:extLst>
        </xdr:cNvPr>
        <xdr:cNvSpPr/>
      </xdr:nvSpPr>
      <xdr:spPr>
        <a:xfrm>
          <a:off x="0" y="0"/>
          <a:ext cx="10035000" cy="98348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732960</xdr:colOff>
      <xdr:row>42</xdr:row>
      <xdr:rowOff>171000</xdr:rowOff>
    </xdr:to>
    <xdr:sp macro="" textlink="">
      <xdr:nvSpPr>
        <xdr:cNvPr id="312" name="CustomShape 1" hidden="1">
          <a:extLst>
            <a:ext uri="{FF2B5EF4-FFF2-40B4-BE49-F238E27FC236}">
              <a16:creationId xmlns:a16="http://schemas.microsoft.com/office/drawing/2014/main" id="{00000000-0008-0000-0200-000038010000}"/>
            </a:ext>
          </a:extLst>
        </xdr:cNvPr>
        <xdr:cNvSpPr/>
      </xdr:nvSpPr>
      <xdr:spPr>
        <a:xfrm>
          <a:off x="0" y="0"/>
          <a:ext cx="10035000" cy="98348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732960</xdr:colOff>
      <xdr:row>42</xdr:row>
      <xdr:rowOff>171000</xdr:rowOff>
    </xdr:to>
    <xdr:sp macro="" textlink="">
      <xdr:nvSpPr>
        <xdr:cNvPr id="313" name="CustomShape 1" hidden="1">
          <a:extLst>
            <a:ext uri="{FF2B5EF4-FFF2-40B4-BE49-F238E27FC236}">
              <a16:creationId xmlns:a16="http://schemas.microsoft.com/office/drawing/2014/main" id="{00000000-0008-0000-0200-000039010000}"/>
            </a:ext>
          </a:extLst>
        </xdr:cNvPr>
        <xdr:cNvSpPr/>
      </xdr:nvSpPr>
      <xdr:spPr>
        <a:xfrm>
          <a:off x="0" y="0"/>
          <a:ext cx="10035000" cy="98348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732960</xdr:colOff>
      <xdr:row>42</xdr:row>
      <xdr:rowOff>171000</xdr:rowOff>
    </xdr:to>
    <xdr:sp macro="" textlink="">
      <xdr:nvSpPr>
        <xdr:cNvPr id="314" name="CustomShape 1" hidden="1">
          <a:extLst>
            <a:ext uri="{FF2B5EF4-FFF2-40B4-BE49-F238E27FC236}">
              <a16:creationId xmlns:a16="http://schemas.microsoft.com/office/drawing/2014/main" id="{00000000-0008-0000-0200-00003A010000}"/>
            </a:ext>
          </a:extLst>
        </xdr:cNvPr>
        <xdr:cNvSpPr/>
      </xdr:nvSpPr>
      <xdr:spPr>
        <a:xfrm>
          <a:off x="0" y="0"/>
          <a:ext cx="10035000" cy="98348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732960</xdr:colOff>
      <xdr:row>42</xdr:row>
      <xdr:rowOff>171000</xdr:rowOff>
    </xdr:to>
    <xdr:sp macro="" textlink="">
      <xdr:nvSpPr>
        <xdr:cNvPr id="315" name="CustomShape 1" hidden="1">
          <a:extLst>
            <a:ext uri="{FF2B5EF4-FFF2-40B4-BE49-F238E27FC236}">
              <a16:creationId xmlns:a16="http://schemas.microsoft.com/office/drawing/2014/main" id="{00000000-0008-0000-0200-00003B010000}"/>
            </a:ext>
          </a:extLst>
        </xdr:cNvPr>
        <xdr:cNvSpPr/>
      </xdr:nvSpPr>
      <xdr:spPr>
        <a:xfrm>
          <a:off x="0" y="0"/>
          <a:ext cx="10035000" cy="98348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732960</xdr:colOff>
      <xdr:row>42</xdr:row>
      <xdr:rowOff>171000</xdr:rowOff>
    </xdr:to>
    <xdr:sp macro="" textlink="">
      <xdr:nvSpPr>
        <xdr:cNvPr id="316" name="CustomShape 1" hidden="1">
          <a:extLst>
            <a:ext uri="{FF2B5EF4-FFF2-40B4-BE49-F238E27FC236}">
              <a16:creationId xmlns:a16="http://schemas.microsoft.com/office/drawing/2014/main" id="{00000000-0008-0000-0200-00003C010000}"/>
            </a:ext>
          </a:extLst>
        </xdr:cNvPr>
        <xdr:cNvSpPr/>
      </xdr:nvSpPr>
      <xdr:spPr>
        <a:xfrm>
          <a:off x="0" y="0"/>
          <a:ext cx="10035000" cy="98348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732960</xdr:colOff>
      <xdr:row>42</xdr:row>
      <xdr:rowOff>171000</xdr:rowOff>
    </xdr:to>
    <xdr:sp macro="" textlink="">
      <xdr:nvSpPr>
        <xdr:cNvPr id="317" name="CustomShape 1" hidden="1">
          <a:extLst>
            <a:ext uri="{FF2B5EF4-FFF2-40B4-BE49-F238E27FC236}">
              <a16:creationId xmlns:a16="http://schemas.microsoft.com/office/drawing/2014/main" id="{00000000-0008-0000-0200-00003D010000}"/>
            </a:ext>
          </a:extLst>
        </xdr:cNvPr>
        <xdr:cNvSpPr/>
      </xdr:nvSpPr>
      <xdr:spPr>
        <a:xfrm>
          <a:off x="0" y="0"/>
          <a:ext cx="10035000" cy="98348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732960</xdr:colOff>
      <xdr:row>42</xdr:row>
      <xdr:rowOff>171000</xdr:rowOff>
    </xdr:to>
    <xdr:sp macro="" textlink="">
      <xdr:nvSpPr>
        <xdr:cNvPr id="318" name="CustomShape 1" hidden="1">
          <a:extLst>
            <a:ext uri="{FF2B5EF4-FFF2-40B4-BE49-F238E27FC236}">
              <a16:creationId xmlns:a16="http://schemas.microsoft.com/office/drawing/2014/main" id="{00000000-0008-0000-0200-00003E010000}"/>
            </a:ext>
          </a:extLst>
        </xdr:cNvPr>
        <xdr:cNvSpPr/>
      </xdr:nvSpPr>
      <xdr:spPr>
        <a:xfrm>
          <a:off x="0" y="0"/>
          <a:ext cx="10035000" cy="98348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729000</xdr:colOff>
      <xdr:row>39</xdr:row>
      <xdr:rowOff>214560</xdr:rowOff>
    </xdr:to>
    <xdr:sp macro="" textlink="">
      <xdr:nvSpPr>
        <xdr:cNvPr id="433" name="CustomShape 1" hidden="1">
          <a:extLst>
            <a:ext uri="{FF2B5EF4-FFF2-40B4-BE49-F238E27FC236}">
              <a16:creationId xmlns:a16="http://schemas.microsoft.com/office/drawing/2014/main" id="{00000000-0008-0000-0200-0000B1010000}"/>
            </a:ext>
          </a:extLst>
        </xdr:cNvPr>
        <xdr:cNvSpPr/>
      </xdr:nvSpPr>
      <xdr:spPr>
        <a:xfrm>
          <a:off x="0" y="0"/>
          <a:ext cx="1003104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729000</xdr:colOff>
      <xdr:row>39</xdr:row>
      <xdr:rowOff>214560</xdr:rowOff>
    </xdr:to>
    <xdr:sp macro="" textlink="">
      <xdr:nvSpPr>
        <xdr:cNvPr id="434" name="CustomShape 1" hidden="1">
          <a:extLst>
            <a:ext uri="{FF2B5EF4-FFF2-40B4-BE49-F238E27FC236}">
              <a16:creationId xmlns:a16="http://schemas.microsoft.com/office/drawing/2014/main" id="{00000000-0008-0000-0200-0000B2010000}"/>
            </a:ext>
          </a:extLst>
        </xdr:cNvPr>
        <xdr:cNvSpPr/>
      </xdr:nvSpPr>
      <xdr:spPr>
        <a:xfrm>
          <a:off x="0" y="0"/>
          <a:ext cx="1003104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729000</xdr:colOff>
      <xdr:row>39</xdr:row>
      <xdr:rowOff>214560</xdr:rowOff>
    </xdr:to>
    <xdr:sp macro="" textlink="">
      <xdr:nvSpPr>
        <xdr:cNvPr id="435" name="CustomShape 1" hidden="1">
          <a:extLst>
            <a:ext uri="{FF2B5EF4-FFF2-40B4-BE49-F238E27FC236}">
              <a16:creationId xmlns:a16="http://schemas.microsoft.com/office/drawing/2014/main" id="{00000000-0008-0000-0200-0000B3010000}"/>
            </a:ext>
          </a:extLst>
        </xdr:cNvPr>
        <xdr:cNvSpPr/>
      </xdr:nvSpPr>
      <xdr:spPr>
        <a:xfrm>
          <a:off x="0" y="0"/>
          <a:ext cx="1003104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729000</xdr:colOff>
      <xdr:row>39</xdr:row>
      <xdr:rowOff>214560</xdr:rowOff>
    </xdr:to>
    <xdr:sp macro="" textlink="">
      <xdr:nvSpPr>
        <xdr:cNvPr id="436" name="CustomShape 1" hidden="1">
          <a:extLst>
            <a:ext uri="{FF2B5EF4-FFF2-40B4-BE49-F238E27FC236}">
              <a16:creationId xmlns:a16="http://schemas.microsoft.com/office/drawing/2014/main" id="{00000000-0008-0000-0200-0000B4010000}"/>
            </a:ext>
          </a:extLst>
        </xdr:cNvPr>
        <xdr:cNvSpPr/>
      </xdr:nvSpPr>
      <xdr:spPr>
        <a:xfrm>
          <a:off x="0" y="0"/>
          <a:ext cx="1003104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729000</xdr:colOff>
      <xdr:row>39</xdr:row>
      <xdr:rowOff>214560</xdr:rowOff>
    </xdr:to>
    <xdr:sp macro="" textlink="">
      <xdr:nvSpPr>
        <xdr:cNvPr id="437" name="CustomShape 1" hidden="1">
          <a:extLst>
            <a:ext uri="{FF2B5EF4-FFF2-40B4-BE49-F238E27FC236}">
              <a16:creationId xmlns:a16="http://schemas.microsoft.com/office/drawing/2014/main" id="{00000000-0008-0000-0200-0000B5010000}"/>
            </a:ext>
          </a:extLst>
        </xdr:cNvPr>
        <xdr:cNvSpPr/>
      </xdr:nvSpPr>
      <xdr:spPr>
        <a:xfrm>
          <a:off x="0" y="0"/>
          <a:ext cx="1003104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729000</xdr:colOff>
      <xdr:row>39</xdr:row>
      <xdr:rowOff>214560</xdr:rowOff>
    </xdr:to>
    <xdr:sp macro="" textlink="">
      <xdr:nvSpPr>
        <xdr:cNvPr id="438" name="CustomShape 1" hidden="1">
          <a:extLst>
            <a:ext uri="{FF2B5EF4-FFF2-40B4-BE49-F238E27FC236}">
              <a16:creationId xmlns:a16="http://schemas.microsoft.com/office/drawing/2014/main" id="{00000000-0008-0000-0200-0000B6010000}"/>
            </a:ext>
          </a:extLst>
        </xdr:cNvPr>
        <xdr:cNvSpPr/>
      </xdr:nvSpPr>
      <xdr:spPr>
        <a:xfrm>
          <a:off x="0" y="0"/>
          <a:ext cx="1003104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729000</xdr:colOff>
      <xdr:row>39</xdr:row>
      <xdr:rowOff>214560</xdr:rowOff>
    </xdr:to>
    <xdr:sp macro="" textlink="">
      <xdr:nvSpPr>
        <xdr:cNvPr id="439" name="CustomShape 1" hidden="1">
          <a:extLst>
            <a:ext uri="{FF2B5EF4-FFF2-40B4-BE49-F238E27FC236}">
              <a16:creationId xmlns:a16="http://schemas.microsoft.com/office/drawing/2014/main" id="{00000000-0008-0000-0200-0000B7010000}"/>
            </a:ext>
          </a:extLst>
        </xdr:cNvPr>
        <xdr:cNvSpPr/>
      </xdr:nvSpPr>
      <xdr:spPr>
        <a:xfrm>
          <a:off x="0" y="0"/>
          <a:ext cx="1003104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729000</xdr:colOff>
      <xdr:row>39</xdr:row>
      <xdr:rowOff>214560</xdr:rowOff>
    </xdr:to>
    <xdr:sp macro="" textlink="">
      <xdr:nvSpPr>
        <xdr:cNvPr id="440" name="CustomShape 1" hidden="1">
          <a:extLst>
            <a:ext uri="{FF2B5EF4-FFF2-40B4-BE49-F238E27FC236}">
              <a16:creationId xmlns:a16="http://schemas.microsoft.com/office/drawing/2014/main" id="{00000000-0008-0000-0200-0000B8010000}"/>
            </a:ext>
          </a:extLst>
        </xdr:cNvPr>
        <xdr:cNvSpPr/>
      </xdr:nvSpPr>
      <xdr:spPr>
        <a:xfrm>
          <a:off x="0" y="0"/>
          <a:ext cx="1003104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729000</xdr:colOff>
      <xdr:row>39</xdr:row>
      <xdr:rowOff>214560</xdr:rowOff>
    </xdr:to>
    <xdr:sp macro="" textlink="">
      <xdr:nvSpPr>
        <xdr:cNvPr id="441" name="CustomShape 1" hidden="1">
          <a:extLst>
            <a:ext uri="{FF2B5EF4-FFF2-40B4-BE49-F238E27FC236}">
              <a16:creationId xmlns:a16="http://schemas.microsoft.com/office/drawing/2014/main" id="{00000000-0008-0000-0200-0000B9010000}"/>
            </a:ext>
          </a:extLst>
        </xdr:cNvPr>
        <xdr:cNvSpPr/>
      </xdr:nvSpPr>
      <xdr:spPr>
        <a:xfrm>
          <a:off x="0" y="0"/>
          <a:ext cx="1003104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729360</xdr:colOff>
      <xdr:row>39</xdr:row>
      <xdr:rowOff>214560</xdr:rowOff>
    </xdr:to>
    <xdr:sp macro="" textlink="">
      <xdr:nvSpPr>
        <xdr:cNvPr id="442" name="CustomShape 1" hidden="1">
          <a:extLst>
            <a:ext uri="{FF2B5EF4-FFF2-40B4-BE49-F238E27FC236}">
              <a16:creationId xmlns:a16="http://schemas.microsoft.com/office/drawing/2014/main" id="{00000000-0008-0000-0200-0000BA010000}"/>
            </a:ext>
          </a:extLst>
        </xdr:cNvPr>
        <xdr:cNvSpPr/>
      </xdr:nvSpPr>
      <xdr:spPr>
        <a:xfrm>
          <a:off x="0" y="0"/>
          <a:ext cx="1003140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729360</xdr:colOff>
      <xdr:row>39</xdr:row>
      <xdr:rowOff>214560</xdr:rowOff>
    </xdr:to>
    <xdr:sp macro="" textlink="">
      <xdr:nvSpPr>
        <xdr:cNvPr id="443" name="CustomShape 1" hidden="1">
          <a:extLst>
            <a:ext uri="{FF2B5EF4-FFF2-40B4-BE49-F238E27FC236}">
              <a16:creationId xmlns:a16="http://schemas.microsoft.com/office/drawing/2014/main" id="{00000000-0008-0000-0200-0000BB010000}"/>
            </a:ext>
          </a:extLst>
        </xdr:cNvPr>
        <xdr:cNvSpPr/>
      </xdr:nvSpPr>
      <xdr:spPr>
        <a:xfrm>
          <a:off x="0" y="0"/>
          <a:ext cx="1003140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729360</xdr:colOff>
      <xdr:row>39</xdr:row>
      <xdr:rowOff>214560</xdr:rowOff>
    </xdr:to>
    <xdr:sp macro="" textlink="">
      <xdr:nvSpPr>
        <xdr:cNvPr id="444" name="CustomShape 1" hidden="1">
          <a:extLst>
            <a:ext uri="{FF2B5EF4-FFF2-40B4-BE49-F238E27FC236}">
              <a16:creationId xmlns:a16="http://schemas.microsoft.com/office/drawing/2014/main" id="{00000000-0008-0000-0200-0000BC010000}"/>
            </a:ext>
          </a:extLst>
        </xdr:cNvPr>
        <xdr:cNvSpPr/>
      </xdr:nvSpPr>
      <xdr:spPr>
        <a:xfrm>
          <a:off x="0" y="0"/>
          <a:ext cx="1003140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729360</xdr:colOff>
      <xdr:row>39</xdr:row>
      <xdr:rowOff>214560</xdr:rowOff>
    </xdr:to>
    <xdr:sp macro="" textlink="">
      <xdr:nvSpPr>
        <xdr:cNvPr id="445" name="CustomShape 1" hidden="1">
          <a:extLst>
            <a:ext uri="{FF2B5EF4-FFF2-40B4-BE49-F238E27FC236}">
              <a16:creationId xmlns:a16="http://schemas.microsoft.com/office/drawing/2014/main" id="{00000000-0008-0000-0200-0000BD010000}"/>
            </a:ext>
          </a:extLst>
        </xdr:cNvPr>
        <xdr:cNvSpPr/>
      </xdr:nvSpPr>
      <xdr:spPr>
        <a:xfrm>
          <a:off x="0" y="0"/>
          <a:ext cx="1003140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729360</xdr:colOff>
      <xdr:row>39</xdr:row>
      <xdr:rowOff>214560</xdr:rowOff>
    </xdr:to>
    <xdr:sp macro="" textlink="">
      <xdr:nvSpPr>
        <xdr:cNvPr id="446" name="CustomShape 1" hidden="1">
          <a:extLst>
            <a:ext uri="{FF2B5EF4-FFF2-40B4-BE49-F238E27FC236}">
              <a16:creationId xmlns:a16="http://schemas.microsoft.com/office/drawing/2014/main" id="{00000000-0008-0000-0200-0000BE010000}"/>
            </a:ext>
          </a:extLst>
        </xdr:cNvPr>
        <xdr:cNvSpPr/>
      </xdr:nvSpPr>
      <xdr:spPr>
        <a:xfrm>
          <a:off x="0" y="0"/>
          <a:ext cx="1003140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729360</xdr:colOff>
      <xdr:row>39</xdr:row>
      <xdr:rowOff>214560</xdr:rowOff>
    </xdr:to>
    <xdr:sp macro="" textlink="">
      <xdr:nvSpPr>
        <xdr:cNvPr id="447" name="CustomShape 1" hidden="1">
          <a:extLst>
            <a:ext uri="{FF2B5EF4-FFF2-40B4-BE49-F238E27FC236}">
              <a16:creationId xmlns:a16="http://schemas.microsoft.com/office/drawing/2014/main" id="{00000000-0008-0000-0200-0000BF010000}"/>
            </a:ext>
          </a:extLst>
        </xdr:cNvPr>
        <xdr:cNvSpPr/>
      </xdr:nvSpPr>
      <xdr:spPr>
        <a:xfrm>
          <a:off x="0" y="0"/>
          <a:ext cx="1003140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729720</xdr:colOff>
      <xdr:row>39</xdr:row>
      <xdr:rowOff>214560</xdr:rowOff>
    </xdr:to>
    <xdr:sp macro="" textlink="">
      <xdr:nvSpPr>
        <xdr:cNvPr id="448" name="CustomShape 1" hidden="1">
          <a:extLst>
            <a:ext uri="{FF2B5EF4-FFF2-40B4-BE49-F238E27FC236}">
              <a16:creationId xmlns:a16="http://schemas.microsoft.com/office/drawing/2014/main" id="{00000000-0008-0000-0200-0000C0010000}"/>
            </a:ext>
          </a:extLst>
        </xdr:cNvPr>
        <xdr:cNvSpPr/>
      </xdr:nvSpPr>
      <xdr:spPr>
        <a:xfrm>
          <a:off x="0" y="0"/>
          <a:ext cx="1003176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729720</xdr:colOff>
      <xdr:row>39</xdr:row>
      <xdr:rowOff>214560</xdr:rowOff>
    </xdr:to>
    <xdr:sp macro="" textlink="">
      <xdr:nvSpPr>
        <xdr:cNvPr id="449" name="CustomShape 1" hidden="1">
          <a:extLst>
            <a:ext uri="{FF2B5EF4-FFF2-40B4-BE49-F238E27FC236}">
              <a16:creationId xmlns:a16="http://schemas.microsoft.com/office/drawing/2014/main" id="{00000000-0008-0000-0200-0000C1010000}"/>
            </a:ext>
          </a:extLst>
        </xdr:cNvPr>
        <xdr:cNvSpPr/>
      </xdr:nvSpPr>
      <xdr:spPr>
        <a:xfrm>
          <a:off x="0" y="0"/>
          <a:ext cx="1003176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729720</xdr:colOff>
      <xdr:row>39</xdr:row>
      <xdr:rowOff>214560</xdr:rowOff>
    </xdr:to>
    <xdr:sp macro="" textlink="">
      <xdr:nvSpPr>
        <xdr:cNvPr id="450" name="CustomShape 1" hidden="1">
          <a:extLst>
            <a:ext uri="{FF2B5EF4-FFF2-40B4-BE49-F238E27FC236}">
              <a16:creationId xmlns:a16="http://schemas.microsoft.com/office/drawing/2014/main" id="{00000000-0008-0000-0200-0000C2010000}"/>
            </a:ext>
          </a:extLst>
        </xdr:cNvPr>
        <xdr:cNvSpPr/>
      </xdr:nvSpPr>
      <xdr:spPr>
        <a:xfrm>
          <a:off x="0" y="0"/>
          <a:ext cx="1003176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729720</xdr:colOff>
      <xdr:row>39</xdr:row>
      <xdr:rowOff>214560</xdr:rowOff>
    </xdr:to>
    <xdr:sp macro="" textlink="">
      <xdr:nvSpPr>
        <xdr:cNvPr id="451" name="CustomShape 1" hidden="1">
          <a:extLst>
            <a:ext uri="{FF2B5EF4-FFF2-40B4-BE49-F238E27FC236}">
              <a16:creationId xmlns:a16="http://schemas.microsoft.com/office/drawing/2014/main" id="{00000000-0008-0000-0200-0000C3010000}"/>
            </a:ext>
          </a:extLst>
        </xdr:cNvPr>
        <xdr:cNvSpPr/>
      </xdr:nvSpPr>
      <xdr:spPr>
        <a:xfrm>
          <a:off x="0" y="0"/>
          <a:ext cx="1003176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729720</xdr:colOff>
      <xdr:row>39</xdr:row>
      <xdr:rowOff>214560</xdr:rowOff>
    </xdr:to>
    <xdr:sp macro="" textlink="">
      <xdr:nvSpPr>
        <xdr:cNvPr id="452" name="CustomShape 1" hidden="1">
          <a:extLst>
            <a:ext uri="{FF2B5EF4-FFF2-40B4-BE49-F238E27FC236}">
              <a16:creationId xmlns:a16="http://schemas.microsoft.com/office/drawing/2014/main" id="{00000000-0008-0000-0200-0000C4010000}"/>
            </a:ext>
          </a:extLst>
        </xdr:cNvPr>
        <xdr:cNvSpPr/>
      </xdr:nvSpPr>
      <xdr:spPr>
        <a:xfrm>
          <a:off x="0" y="0"/>
          <a:ext cx="1003176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729720</xdr:colOff>
      <xdr:row>39</xdr:row>
      <xdr:rowOff>214560</xdr:rowOff>
    </xdr:to>
    <xdr:sp macro="" textlink="">
      <xdr:nvSpPr>
        <xdr:cNvPr id="453" name="CustomShape 1" hidden="1">
          <a:extLst>
            <a:ext uri="{FF2B5EF4-FFF2-40B4-BE49-F238E27FC236}">
              <a16:creationId xmlns:a16="http://schemas.microsoft.com/office/drawing/2014/main" id="{00000000-0008-0000-0200-0000C5010000}"/>
            </a:ext>
          </a:extLst>
        </xdr:cNvPr>
        <xdr:cNvSpPr/>
      </xdr:nvSpPr>
      <xdr:spPr>
        <a:xfrm>
          <a:off x="0" y="0"/>
          <a:ext cx="1003176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730080</xdr:colOff>
      <xdr:row>39</xdr:row>
      <xdr:rowOff>214560</xdr:rowOff>
    </xdr:to>
    <xdr:sp macro="" textlink="">
      <xdr:nvSpPr>
        <xdr:cNvPr id="454" name="CustomShape 1" hidden="1">
          <a:extLst>
            <a:ext uri="{FF2B5EF4-FFF2-40B4-BE49-F238E27FC236}">
              <a16:creationId xmlns:a16="http://schemas.microsoft.com/office/drawing/2014/main" id="{00000000-0008-0000-0200-0000C6010000}"/>
            </a:ext>
          </a:extLst>
        </xdr:cNvPr>
        <xdr:cNvSpPr/>
      </xdr:nvSpPr>
      <xdr:spPr>
        <a:xfrm>
          <a:off x="0" y="0"/>
          <a:ext cx="1003212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730080</xdr:colOff>
      <xdr:row>39</xdr:row>
      <xdr:rowOff>214560</xdr:rowOff>
    </xdr:to>
    <xdr:sp macro="" textlink="">
      <xdr:nvSpPr>
        <xdr:cNvPr id="455" name="CustomShape 1" hidden="1">
          <a:extLst>
            <a:ext uri="{FF2B5EF4-FFF2-40B4-BE49-F238E27FC236}">
              <a16:creationId xmlns:a16="http://schemas.microsoft.com/office/drawing/2014/main" id="{00000000-0008-0000-0200-0000C7010000}"/>
            </a:ext>
          </a:extLst>
        </xdr:cNvPr>
        <xdr:cNvSpPr/>
      </xdr:nvSpPr>
      <xdr:spPr>
        <a:xfrm>
          <a:off x="0" y="0"/>
          <a:ext cx="1003212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730080</xdr:colOff>
      <xdr:row>39</xdr:row>
      <xdr:rowOff>214560</xdr:rowOff>
    </xdr:to>
    <xdr:sp macro="" textlink="">
      <xdr:nvSpPr>
        <xdr:cNvPr id="456" name="CustomShape 1" hidden="1">
          <a:extLst>
            <a:ext uri="{FF2B5EF4-FFF2-40B4-BE49-F238E27FC236}">
              <a16:creationId xmlns:a16="http://schemas.microsoft.com/office/drawing/2014/main" id="{00000000-0008-0000-0200-0000C8010000}"/>
            </a:ext>
          </a:extLst>
        </xdr:cNvPr>
        <xdr:cNvSpPr/>
      </xdr:nvSpPr>
      <xdr:spPr>
        <a:xfrm>
          <a:off x="0" y="0"/>
          <a:ext cx="1003212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730080</xdr:colOff>
      <xdr:row>39</xdr:row>
      <xdr:rowOff>214560</xdr:rowOff>
    </xdr:to>
    <xdr:sp macro="" textlink="">
      <xdr:nvSpPr>
        <xdr:cNvPr id="457" name="CustomShape 1" hidden="1">
          <a:extLst>
            <a:ext uri="{FF2B5EF4-FFF2-40B4-BE49-F238E27FC236}">
              <a16:creationId xmlns:a16="http://schemas.microsoft.com/office/drawing/2014/main" id="{00000000-0008-0000-0200-0000C9010000}"/>
            </a:ext>
          </a:extLst>
        </xdr:cNvPr>
        <xdr:cNvSpPr/>
      </xdr:nvSpPr>
      <xdr:spPr>
        <a:xfrm>
          <a:off x="0" y="0"/>
          <a:ext cx="1003212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730080</xdr:colOff>
      <xdr:row>39</xdr:row>
      <xdr:rowOff>214560</xdr:rowOff>
    </xdr:to>
    <xdr:sp macro="" textlink="">
      <xdr:nvSpPr>
        <xdr:cNvPr id="458" name="CustomShape 1" hidden="1">
          <a:extLst>
            <a:ext uri="{FF2B5EF4-FFF2-40B4-BE49-F238E27FC236}">
              <a16:creationId xmlns:a16="http://schemas.microsoft.com/office/drawing/2014/main" id="{00000000-0008-0000-0200-0000CA010000}"/>
            </a:ext>
          </a:extLst>
        </xdr:cNvPr>
        <xdr:cNvSpPr/>
      </xdr:nvSpPr>
      <xdr:spPr>
        <a:xfrm>
          <a:off x="0" y="0"/>
          <a:ext cx="1003212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730080</xdr:colOff>
      <xdr:row>39</xdr:row>
      <xdr:rowOff>214560</xdr:rowOff>
    </xdr:to>
    <xdr:sp macro="" textlink="">
      <xdr:nvSpPr>
        <xdr:cNvPr id="459" name="CustomShape 1" hidden="1">
          <a:extLst>
            <a:ext uri="{FF2B5EF4-FFF2-40B4-BE49-F238E27FC236}">
              <a16:creationId xmlns:a16="http://schemas.microsoft.com/office/drawing/2014/main" id="{00000000-0008-0000-0200-0000CB010000}"/>
            </a:ext>
          </a:extLst>
        </xdr:cNvPr>
        <xdr:cNvSpPr/>
      </xdr:nvSpPr>
      <xdr:spPr>
        <a:xfrm>
          <a:off x="0" y="0"/>
          <a:ext cx="1003212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730440</xdr:colOff>
      <xdr:row>39</xdr:row>
      <xdr:rowOff>214560</xdr:rowOff>
    </xdr:to>
    <xdr:sp macro="" textlink="">
      <xdr:nvSpPr>
        <xdr:cNvPr id="460" name="CustomShape 1" hidden="1">
          <a:extLst>
            <a:ext uri="{FF2B5EF4-FFF2-40B4-BE49-F238E27FC236}">
              <a16:creationId xmlns:a16="http://schemas.microsoft.com/office/drawing/2014/main" id="{00000000-0008-0000-0200-0000CC010000}"/>
            </a:ext>
          </a:extLst>
        </xdr:cNvPr>
        <xdr:cNvSpPr/>
      </xdr:nvSpPr>
      <xdr:spPr>
        <a:xfrm>
          <a:off x="0" y="0"/>
          <a:ext cx="1003248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730440</xdr:colOff>
      <xdr:row>39</xdr:row>
      <xdr:rowOff>214560</xdr:rowOff>
    </xdr:to>
    <xdr:sp macro="" textlink="">
      <xdr:nvSpPr>
        <xdr:cNvPr id="461" name="CustomShape 1" hidden="1">
          <a:extLst>
            <a:ext uri="{FF2B5EF4-FFF2-40B4-BE49-F238E27FC236}">
              <a16:creationId xmlns:a16="http://schemas.microsoft.com/office/drawing/2014/main" id="{00000000-0008-0000-0200-0000CD010000}"/>
            </a:ext>
          </a:extLst>
        </xdr:cNvPr>
        <xdr:cNvSpPr/>
      </xdr:nvSpPr>
      <xdr:spPr>
        <a:xfrm>
          <a:off x="0" y="0"/>
          <a:ext cx="1003248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730440</xdr:colOff>
      <xdr:row>39</xdr:row>
      <xdr:rowOff>214560</xdr:rowOff>
    </xdr:to>
    <xdr:sp macro="" textlink="">
      <xdr:nvSpPr>
        <xdr:cNvPr id="462" name="CustomShape 1" hidden="1">
          <a:extLst>
            <a:ext uri="{FF2B5EF4-FFF2-40B4-BE49-F238E27FC236}">
              <a16:creationId xmlns:a16="http://schemas.microsoft.com/office/drawing/2014/main" id="{00000000-0008-0000-0200-0000CE010000}"/>
            </a:ext>
          </a:extLst>
        </xdr:cNvPr>
        <xdr:cNvSpPr/>
      </xdr:nvSpPr>
      <xdr:spPr>
        <a:xfrm>
          <a:off x="0" y="0"/>
          <a:ext cx="1003248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730440</xdr:colOff>
      <xdr:row>39</xdr:row>
      <xdr:rowOff>214560</xdr:rowOff>
    </xdr:to>
    <xdr:sp macro="" textlink="">
      <xdr:nvSpPr>
        <xdr:cNvPr id="463" name="CustomShape 1" hidden="1">
          <a:extLst>
            <a:ext uri="{FF2B5EF4-FFF2-40B4-BE49-F238E27FC236}">
              <a16:creationId xmlns:a16="http://schemas.microsoft.com/office/drawing/2014/main" id="{00000000-0008-0000-0200-0000CF010000}"/>
            </a:ext>
          </a:extLst>
        </xdr:cNvPr>
        <xdr:cNvSpPr/>
      </xdr:nvSpPr>
      <xdr:spPr>
        <a:xfrm>
          <a:off x="0" y="0"/>
          <a:ext cx="1003248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730440</xdr:colOff>
      <xdr:row>39</xdr:row>
      <xdr:rowOff>214560</xdr:rowOff>
    </xdr:to>
    <xdr:sp macro="" textlink="">
      <xdr:nvSpPr>
        <xdr:cNvPr id="464" name="CustomShape 1" hidden="1">
          <a:extLst>
            <a:ext uri="{FF2B5EF4-FFF2-40B4-BE49-F238E27FC236}">
              <a16:creationId xmlns:a16="http://schemas.microsoft.com/office/drawing/2014/main" id="{00000000-0008-0000-0200-0000D0010000}"/>
            </a:ext>
          </a:extLst>
        </xdr:cNvPr>
        <xdr:cNvSpPr/>
      </xdr:nvSpPr>
      <xdr:spPr>
        <a:xfrm>
          <a:off x="0" y="0"/>
          <a:ext cx="1003248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730440</xdr:colOff>
      <xdr:row>39</xdr:row>
      <xdr:rowOff>214560</xdr:rowOff>
    </xdr:to>
    <xdr:sp macro="" textlink="">
      <xdr:nvSpPr>
        <xdr:cNvPr id="465" name="CustomShape 1" hidden="1">
          <a:extLst>
            <a:ext uri="{FF2B5EF4-FFF2-40B4-BE49-F238E27FC236}">
              <a16:creationId xmlns:a16="http://schemas.microsoft.com/office/drawing/2014/main" id="{00000000-0008-0000-0200-0000D1010000}"/>
            </a:ext>
          </a:extLst>
        </xdr:cNvPr>
        <xdr:cNvSpPr/>
      </xdr:nvSpPr>
      <xdr:spPr>
        <a:xfrm>
          <a:off x="0" y="0"/>
          <a:ext cx="10032480" cy="92268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730800</xdr:colOff>
      <xdr:row>39</xdr:row>
      <xdr:rowOff>45000</xdr:rowOff>
    </xdr:to>
    <xdr:sp macro="" textlink="">
      <xdr:nvSpPr>
        <xdr:cNvPr id="466" name="CustomShape 1" hidden="1">
          <a:extLst>
            <a:ext uri="{FF2B5EF4-FFF2-40B4-BE49-F238E27FC236}">
              <a16:creationId xmlns:a16="http://schemas.microsoft.com/office/drawing/2014/main" id="{00000000-0008-0000-0200-0000D2010000}"/>
            </a:ext>
          </a:extLst>
        </xdr:cNvPr>
        <xdr:cNvSpPr/>
      </xdr:nvSpPr>
      <xdr:spPr>
        <a:xfrm>
          <a:off x="0" y="0"/>
          <a:ext cx="10032840" cy="905724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730800</xdr:colOff>
      <xdr:row>39</xdr:row>
      <xdr:rowOff>45000</xdr:rowOff>
    </xdr:to>
    <xdr:sp macro="" textlink="">
      <xdr:nvSpPr>
        <xdr:cNvPr id="467" name="CustomShape 1" hidden="1">
          <a:extLst>
            <a:ext uri="{FF2B5EF4-FFF2-40B4-BE49-F238E27FC236}">
              <a16:creationId xmlns:a16="http://schemas.microsoft.com/office/drawing/2014/main" id="{00000000-0008-0000-0200-0000D3010000}"/>
            </a:ext>
          </a:extLst>
        </xdr:cNvPr>
        <xdr:cNvSpPr/>
      </xdr:nvSpPr>
      <xdr:spPr>
        <a:xfrm>
          <a:off x="0" y="0"/>
          <a:ext cx="10032840" cy="905724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730800</xdr:colOff>
      <xdr:row>39</xdr:row>
      <xdr:rowOff>45000</xdr:rowOff>
    </xdr:to>
    <xdr:sp macro="" textlink="">
      <xdr:nvSpPr>
        <xdr:cNvPr id="468" name="CustomShape 1" hidden="1">
          <a:extLst>
            <a:ext uri="{FF2B5EF4-FFF2-40B4-BE49-F238E27FC236}">
              <a16:creationId xmlns:a16="http://schemas.microsoft.com/office/drawing/2014/main" id="{00000000-0008-0000-0200-0000D4010000}"/>
            </a:ext>
          </a:extLst>
        </xdr:cNvPr>
        <xdr:cNvSpPr/>
      </xdr:nvSpPr>
      <xdr:spPr>
        <a:xfrm>
          <a:off x="0" y="0"/>
          <a:ext cx="10032840" cy="905724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730800</xdr:colOff>
      <xdr:row>39</xdr:row>
      <xdr:rowOff>45000</xdr:rowOff>
    </xdr:to>
    <xdr:sp macro="" textlink="">
      <xdr:nvSpPr>
        <xdr:cNvPr id="469" name="CustomShape 1" hidden="1">
          <a:extLst>
            <a:ext uri="{FF2B5EF4-FFF2-40B4-BE49-F238E27FC236}">
              <a16:creationId xmlns:a16="http://schemas.microsoft.com/office/drawing/2014/main" id="{00000000-0008-0000-0200-0000D5010000}"/>
            </a:ext>
          </a:extLst>
        </xdr:cNvPr>
        <xdr:cNvSpPr/>
      </xdr:nvSpPr>
      <xdr:spPr>
        <a:xfrm>
          <a:off x="0" y="0"/>
          <a:ext cx="10032840" cy="905724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730800</xdr:colOff>
      <xdr:row>39</xdr:row>
      <xdr:rowOff>45000</xdr:rowOff>
    </xdr:to>
    <xdr:sp macro="" textlink="">
      <xdr:nvSpPr>
        <xdr:cNvPr id="470" name="CustomShape 1" hidden="1">
          <a:extLst>
            <a:ext uri="{FF2B5EF4-FFF2-40B4-BE49-F238E27FC236}">
              <a16:creationId xmlns:a16="http://schemas.microsoft.com/office/drawing/2014/main" id="{00000000-0008-0000-0200-0000D6010000}"/>
            </a:ext>
          </a:extLst>
        </xdr:cNvPr>
        <xdr:cNvSpPr/>
      </xdr:nvSpPr>
      <xdr:spPr>
        <a:xfrm>
          <a:off x="0" y="0"/>
          <a:ext cx="10032840" cy="905724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730800</xdr:colOff>
      <xdr:row>39</xdr:row>
      <xdr:rowOff>45000</xdr:rowOff>
    </xdr:to>
    <xdr:sp macro="" textlink="">
      <xdr:nvSpPr>
        <xdr:cNvPr id="471" name="CustomShape 1" hidden="1">
          <a:extLst>
            <a:ext uri="{FF2B5EF4-FFF2-40B4-BE49-F238E27FC236}">
              <a16:creationId xmlns:a16="http://schemas.microsoft.com/office/drawing/2014/main" id="{00000000-0008-0000-0200-0000D7010000}"/>
            </a:ext>
          </a:extLst>
        </xdr:cNvPr>
        <xdr:cNvSpPr/>
      </xdr:nvSpPr>
      <xdr:spPr>
        <a:xfrm>
          <a:off x="0" y="0"/>
          <a:ext cx="10032840" cy="905724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731520</xdr:colOff>
      <xdr:row>42</xdr:row>
      <xdr:rowOff>169920</xdr:rowOff>
    </xdr:to>
    <xdr:sp macro="" textlink="">
      <xdr:nvSpPr>
        <xdr:cNvPr id="472" name="CustomShape 1" hidden="1">
          <a:extLst>
            <a:ext uri="{FF2B5EF4-FFF2-40B4-BE49-F238E27FC236}">
              <a16:creationId xmlns:a16="http://schemas.microsoft.com/office/drawing/2014/main" id="{00000000-0008-0000-0200-0000D8010000}"/>
            </a:ext>
          </a:extLst>
        </xdr:cNvPr>
        <xdr:cNvSpPr/>
      </xdr:nvSpPr>
      <xdr:spPr>
        <a:xfrm>
          <a:off x="0" y="0"/>
          <a:ext cx="10033560" cy="98337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731520</xdr:colOff>
      <xdr:row>42</xdr:row>
      <xdr:rowOff>169920</xdr:rowOff>
    </xdr:to>
    <xdr:sp macro="" textlink="">
      <xdr:nvSpPr>
        <xdr:cNvPr id="473" name="CustomShape 1" hidden="1">
          <a:extLst>
            <a:ext uri="{FF2B5EF4-FFF2-40B4-BE49-F238E27FC236}">
              <a16:creationId xmlns:a16="http://schemas.microsoft.com/office/drawing/2014/main" id="{00000000-0008-0000-0200-0000D9010000}"/>
            </a:ext>
          </a:extLst>
        </xdr:cNvPr>
        <xdr:cNvSpPr/>
      </xdr:nvSpPr>
      <xdr:spPr>
        <a:xfrm>
          <a:off x="0" y="0"/>
          <a:ext cx="10033560" cy="98337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731520</xdr:colOff>
      <xdr:row>42</xdr:row>
      <xdr:rowOff>169920</xdr:rowOff>
    </xdr:to>
    <xdr:sp macro="" textlink="">
      <xdr:nvSpPr>
        <xdr:cNvPr id="474" name="CustomShape 1" hidden="1">
          <a:extLst>
            <a:ext uri="{FF2B5EF4-FFF2-40B4-BE49-F238E27FC236}">
              <a16:creationId xmlns:a16="http://schemas.microsoft.com/office/drawing/2014/main" id="{00000000-0008-0000-0200-0000DA010000}"/>
            </a:ext>
          </a:extLst>
        </xdr:cNvPr>
        <xdr:cNvSpPr/>
      </xdr:nvSpPr>
      <xdr:spPr>
        <a:xfrm>
          <a:off x="0" y="0"/>
          <a:ext cx="10033560" cy="98337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731520</xdr:colOff>
      <xdr:row>42</xdr:row>
      <xdr:rowOff>169920</xdr:rowOff>
    </xdr:to>
    <xdr:sp macro="" textlink="">
      <xdr:nvSpPr>
        <xdr:cNvPr id="475" name="CustomShape 1" hidden="1">
          <a:extLst>
            <a:ext uri="{FF2B5EF4-FFF2-40B4-BE49-F238E27FC236}">
              <a16:creationId xmlns:a16="http://schemas.microsoft.com/office/drawing/2014/main" id="{00000000-0008-0000-0200-0000DB010000}"/>
            </a:ext>
          </a:extLst>
        </xdr:cNvPr>
        <xdr:cNvSpPr/>
      </xdr:nvSpPr>
      <xdr:spPr>
        <a:xfrm>
          <a:off x="0" y="0"/>
          <a:ext cx="10033560" cy="98337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731520</xdr:colOff>
      <xdr:row>42</xdr:row>
      <xdr:rowOff>169920</xdr:rowOff>
    </xdr:to>
    <xdr:sp macro="" textlink="">
      <xdr:nvSpPr>
        <xdr:cNvPr id="476" name="CustomShape 1" hidden="1">
          <a:extLst>
            <a:ext uri="{FF2B5EF4-FFF2-40B4-BE49-F238E27FC236}">
              <a16:creationId xmlns:a16="http://schemas.microsoft.com/office/drawing/2014/main" id="{00000000-0008-0000-0200-0000DC010000}"/>
            </a:ext>
          </a:extLst>
        </xdr:cNvPr>
        <xdr:cNvSpPr/>
      </xdr:nvSpPr>
      <xdr:spPr>
        <a:xfrm>
          <a:off x="0" y="0"/>
          <a:ext cx="10033560" cy="98337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731520</xdr:colOff>
      <xdr:row>42</xdr:row>
      <xdr:rowOff>169920</xdr:rowOff>
    </xdr:to>
    <xdr:sp macro="" textlink="">
      <xdr:nvSpPr>
        <xdr:cNvPr id="477" name="CustomShape 1" hidden="1">
          <a:extLst>
            <a:ext uri="{FF2B5EF4-FFF2-40B4-BE49-F238E27FC236}">
              <a16:creationId xmlns:a16="http://schemas.microsoft.com/office/drawing/2014/main" id="{00000000-0008-0000-0200-0000DD010000}"/>
            </a:ext>
          </a:extLst>
        </xdr:cNvPr>
        <xdr:cNvSpPr/>
      </xdr:nvSpPr>
      <xdr:spPr>
        <a:xfrm>
          <a:off x="0" y="0"/>
          <a:ext cx="10033560" cy="98337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731520</xdr:colOff>
      <xdr:row>42</xdr:row>
      <xdr:rowOff>169920</xdr:rowOff>
    </xdr:to>
    <xdr:sp macro="" textlink="">
      <xdr:nvSpPr>
        <xdr:cNvPr id="478" name="CustomShape 1" hidden="1">
          <a:extLst>
            <a:ext uri="{FF2B5EF4-FFF2-40B4-BE49-F238E27FC236}">
              <a16:creationId xmlns:a16="http://schemas.microsoft.com/office/drawing/2014/main" id="{00000000-0008-0000-0200-0000DE010000}"/>
            </a:ext>
          </a:extLst>
        </xdr:cNvPr>
        <xdr:cNvSpPr/>
      </xdr:nvSpPr>
      <xdr:spPr>
        <a:xfrm>
          <a:off x="0" y="0"/>
          <a:ext cx="10033560" cy="98337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731520</xdr:colOff>
      <xdr:row>42</xdr:row>
      <xdr:rowOff>169920</xdr:rowOff>
    </xdr:to>
    <xdr:sp macro="" textlink="">
      <xdr:nvSpPr>
        <xdr:cNvPr id="479" name="CustomShape 1" hidden="1">
          <a:extLst>
            <a:ext uri="{FF2B5EF4-FFF2-40B4-BE49-F238E27FC236}">
              <a16:creationId xmlns:a16="http://schemas.microsoft.com/office/drawing/2014/main" id="{00000000-0008-0000-0200-0000DF010000}"/>
            </a:ext>
          </a:extLst>
        </xdr:cNvPr>
        <xdr:cNvSpPr/>
      </xdr:nvSpPr>
      <xdr:spPr>
        <a:xfrm>
          <a:off x="0" y="0"/>
          <a:ext cx="10033560" cy="98337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731880</xdr:colOff>
      <xdr:row>42</xdr:row>
      <xdr:rowOff>170280</xdr:rowOff>
    </xdr:to>
    <xdr:sp macro="" textlink="">
      <xdr:nvSpPr>
        <xdr:cNvPr id="480" name="CustomShape 1" hidden="1">
          <a:extLst>
            <a:ext uri="{FF2B5EF4-FFF2-40B4-BE49-F238E27FC236}">
              <a16:creationId xmlns:a16="http://schemas.microsoft.com/office/drawing/2014/main" id="{00000000-0008-0000-0200-0000E0010000}"/>
            </a:ext>
          </a:extLst>
        </xdr:cNvPr>
        <xdr:cNvSpPr/>
      </xdr:nvSpPr>
      <xdr:spPr>
        <a:xfrm>
          <a:off x="0" y="0"/>
          <a:ext cx="10033920" cy="983412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731880</xdr:colOff>
      <xdr:row>42</xdr:row>
      <xdr:rowOff>170280</xdr:rowOff>
    </xdr:to>
    <xdr:sp macro="" textlink="">
      <xdr:nvSpPr>
        <xdr:cNvPr id="481" name="CustomShape 1" hidden="1">
          <a:extLst>
            <a:ext uri="{FF2B5EF4-FFF2-40B4-BE49-F238E27FC236}">
              <a16:creationId xmlns:a16="http://schemas.microsoft.com/office/drawing/2014/main" id="{00000000-0008-0000-0200-0000E1010000}"/>
            </a:ext>
          </a:extLst>
        </xdr:cNvPr>
        <xdr:cNvSpPr/>
      </xdr:nvSpPr>
      <xdr:spPr>
        <a:xfrm>
          <a:off x="0" y="0"/>
          <a:ext cx="10033920" cy="983412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731880</xdr:colOff>
      <xdr:row>42</xdr:row>
      <xdr:rowOff>170280</xdr:rowOff>
    </xdr:to>
    <xdr:sp macro="" textlink="">
      <xdr:nvSpPr>
        <xdr:cNvPr id="482" name="CustomShape 1" hidden="1">
          <a:extLst>
            <a:ext uri="{FF2B5EF4-FFF2-40B4-BE49-F238E27FC236}">
              <a16:creationId xmlns:a16="http://schemas.microsoft.com/office/drawing/2014/main" id="{00000000-0008-0000-0200-0000E2010000}"/>
            </a:ext>
          </a:extLst>
        </xdr:cNvPr>
        <xdr:cNvSpPr/>
      </xdr:nvSpPr>
      <xdr:spPr>
        <a:xfrm>
          <a:off x="0" y="0"/>
          <a:ext cx="10033920" cy="983412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731880</xdr:colOff>
      <xdr:row>42</xdr:row>
      <xdr:rowOff>170280</xdr:rowOff>
    </xdr:to>
    <xdr:sp macro="" textlink="">
      <xdr:nvSpPr>
        <xdr:cNvPr id="483" name="CustomShape 1" hidden="1">
          <a:extLst>
            <a:ext uri="{FF2B5EF4-FFF2-40B4-BE49-F238E27FC236}">
              <a16:creationId xmlns:a16="http://schemas.microsoft.com/office/drawing/2014/main" id="{00000000-0008-0000-0200-0000E3010000}"/>
            </a:ext>
          </a:extLst>
        </xdr:cNvPr>
        <xdr:cNvSpPr/>
      </xdr:nvSpPr>
      <xdr:spPr>
        <a:xfrm>
          <a:off x="0" y="0"/>
          <a:ext cx="10033920" cy="983412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731880</xdr:colOff>
      <xdr:row>42</xdr:row>
      <xdr:rowOff>170280</xdr:rowOff>
    </xdr:to>
    <xdr:sp macro="" textlink="">
      <xdr:nvSpPr>
        <xdr:cNvPr id="484" name="CustomShape 1" hidden="1">
          <a:extLst>
            <a:ext uri="{FF2B5EF4-FFF2-40B4-BE49-F238E27FC236}">
              <a16:creationId xmlns:a16="http://schemas.microsoft.com/office/drawing/2014/main" id="{00000000-0008-0000-0200-0000E4010000}"/>
            </a:ext>
          </a:extLst>
        </xdr:cNvPr>
        <xdr:cNvSpPr/>
      </xdr:nvSpPr>
      <xdr:spPr>
        <a:xfrm>
          <a:off x="0" y="0"/>
          <a:ext cx="10033920" cy="983412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731880</xdr:colOff>
      <xdr:row>42</xdr:row>
      <xdr:rowOff>170280</xdr:rowOff>
    </xdr:to>
    <xdr:sp macro="" textlink="">
      <xdr:nvSpPr>
        <xdr:cNvPr id="485" name="CustomShape 1" hidden="1">
          <a:extLst>
            <a:ext uri="{FF2B5EF4-FFF2-40B4-BE49-F238E27FC236}">
              <a16:creationId xmlns:a16="http://schemas.microsoft.com/office/drawing/2014/main" id="{00000000-0008-0000-0200-0000E5010000}"/>
            </a:ext>
          </a:extLst>
        </xdr:cNvPr>
        <xdr:cNvSpPr/>
      </xdr:nvSpPr>
      <xdr:spPr>
        <a:xfrm>
          <a:off x="0" y="0"/>
          <a:ext cx="10033920" cy="983412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731880</xdr:colOff>
      <xdr:row>42</xdr:row>
      <xdr:rowOff>170280</xdr:rowOff>
    </xdr:to>
    <xdr:sp macro="" textlink="">
      <xdr:nvSpPr>
        <xdr:cNvPr id="486" name="CustomShape 1" hidden="1">
          <a:extLst>
            <a:ext uri="{FF2B5EF4-FFF2-40B4-BE49-F238E27FC236}">
              <a16:creationId xmlns:a16="http://schemas.microsoft.com/office/drawing/2014/main" id="{00000000-0008-0000-0200-0000E6010000}"/>
            </a:ext>
          </a:extLst>
        </xdr:cNvPr>
        <xdr:cNvSpPr/>
      </xdr:nvSpPr>
      <xdr:spPr>
        <a:xfrm>
          <a:off x="0" y="0"/>
          <a:ext cx="10033920" cy="983412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731880</xdr:colOff>
      <xdr:row>42</xdr:row>
      <xdr:rowOff>170280</xdr:rowOff>
    </xdr:to>
    <xdr:sp macro="" textlink="">
      <xdr:nvSpPr>
        <xdr:cNvPr id="487" name="CustomShape 1" hidden="1">
          <a:extLst>
            <a:ext uri="{FF2B5EF4-FFF2-40B4-BE49-F238E27FC236}">
              <a16:creationId xmlns:a16="http://schemas.microsoft.com/office/drawing/2014/main" id="{00000000-0008-0000-0200-0000E7010000}"/>
            </a:ext>
          </a:extLst>
        </xdr:cNvPr>
        <xdr:cNvSpPr/>
      </xdr:nvSpPr>
      <xdr:spPr>
        <a:xfrm>
          <a:off x="0" y="0"/>
          <a:ext cx="10033920" cy="983412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732600</xdr:colOff>
      <xdr:row>42</xdr:row>
      <xdr:rowOff>171000</xdr:rowOff>
    </xdr:to>
    <xdr:sp macro="" textlink="">
      <xdr:nvSpPr>
        <xdr:cNvPr id="488" name="CustomShape 1" hidden="1">
          <a:extLst>
            <a:ext uri="{FF2B5EF4-FFF2-40B4-BE49-F238E27FC236}">
              <a16:creationId xmlns:a16="http://schemas.microsoft.com/office/drawing/2014/main" id="{00000000-0008-0000-0200-0000E8010000}"/>
            </a:ext>
          </a:extLst>
        </xdr:cNvPr>
        <xdr:cNvSpPr/>
      </xdr:nvSpPr>
      <xdr:spPr>
        <a:xfrm>
          <a:off x="0" y="0"/>
          <a:ext cx="10034640" cy="983484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732600</xdr:colOff>
      <xdr:row>42</xdr:row>
      <xdr:rowOff>171000</xdr:rowOff>
    </xdr:to>
    <xdr:sp macro="" textlink="">
      <xdr:nvSpPr>
        <xdr:cNvPr id="489" name="CustomShape 1" hidden="1">
          <a:extLst>
            <a:ext uri="{FF2B5EF4-FFF2-40B4-BE49-F238E27FC236}">
              <a16:creationId xmlns:a16="http://schemas.microsoft.com/office/drawing/2014/main" id="{00000000-0008-0000-0200-0000E9010000}"/>
            </a:ext>
          </a:extLst>
        </xdr:cNvPr>
        <xdr:cNvSpPr/>
      </xdr:nvSpPr>
      <xdr:spPr>
        <a:xfrm>
          <a:off x="0" y="0"/>
          <a:ext cx="10034640" cy="983484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732600</xdr:colOff>
      <xdr:row>42</xdr:row>
      <xdr:rowOff>171000</xdr:rowOff>
    </xdr:to>
    <xdr:sp macro="" textlink="">
      <xdr:nvSpPr>
        <xdr:cNvPr id="490" name="CustomShape 1" hidden="1">
          <a:extLst>
            <a:ext uri="{FF2B5EF4-FFF2-40B4-BE49-F238E27FC236}">
              <a16:creationId xmlns:a16="http://schemas.microsoft.com/office/drawing/2014/main" id="{00000000-0008-0000-0200-0000EA010000}"/>
            </a:ext>
          </a:extLst>
        </xdr:cNvPr>
        <xdr:cNvSpPr/>
      </xdr:nvSpPr>
      <xdr:spPr>
        <a:xfrm>
          <a:off x="0" y="0"/>
          <a:ext cx="10034640" cy="983484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732600</xdr:colOff>
      <xdr:row>42</xdr:row>
      <xdr:rowOff>171000</xdr:rowOff>
    </xdr:to>
    <xdr:sp macro="" textlink="">
      <xdr:nvSpPr>
        <xdr:cNvPr id="491" name="CustomShape 1" hidden="1">
          <a:extLst>
            <a:ext uri="{FF2B5EF4-FFF2-40B4-BE49-F238E27FC236}">
              <a16:creationId xmlns:a16="http://schemas.microsoft.com/office/drawing/2014/main" id="{00000000-0008-0000-0200-0000EB010000}"/>
            </a:ext>
          </a:extLst>
        </xdr:cNvPr>
        <xdr:cNvSpPr/>
      </xdr:nvSpPr>
      <xdr:spPr>
        <a:xfrm>
          <a:off x="0" y="0"/>
          <a:ext cx="10034640" cy="983484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732600</xdr:colOff>
      <xdr:row>42</xdr:row>
      <xdr:rowOff>171000</xdr:rowOff>
    </xdr:to>
    <xdr:sp macro="" textlink="">
      <xdr:nvSpPr>
        <xdr:cNvPr id="492" name="CustomShape 1" hidden="1">
          <a:extLst>
            <a:ext uri="{FF2B5EF4-FFF2-40B4-BE49-F238E27FC236}">
              <a16:creationId xmlns:a16="http://schemas.microsoft.com/office/drawing/2014/main" id="{00000000-0008-0000-0200-0000EC010000}"/>
            </a:ext>
          </a:extLst>
        </xdr:cNvPr>
        <xdr:cNvSpPr/>
      </xdr:nvSpPr>
      <xdr:spPr>
        <a:xfrm>
          <a:off x="0" y="0"/>
          <a:ext cx="10034640" cy="983484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732600</xdr:colOff>
      <xdr:row>42</xdr:row>
      <xdr:rowOff>171000</xdr:rowOff>
    </xdr:to>
    <xdr:sp macro="" textlink="">
      <xdr:nvSpPr>
        <xdr:cNvPr id="493" name="CustomShape 1" hidden="1">
          <a:extLst>
            <a:ext uri="{FF2B5EF4-FFF2-40B4-BE49-F238E27FC236}">
              <a16:creationId xmlns:a16="http://schemas.microsoft.com/office/drawing/2014/main" id="{00000000-0008-0000-0200-0000ED010000}"/>
            </a:ext>
          </a:extLst>
        </xdr:cNvPr>
        <xdr:cNvSpPr/>
      </xdr:nvSpPr>
      <xdr:spPr>
        <a:xfrm>
          <a:off x="0" y="0"/>
          <a:ext cx="10034640" cy="983484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732600</xdr:colOff>
      <xdr:row>42</xdr:row>
      <xdr:rowOff>171000</xdr:rowOff>
    </xdr:to>
    <xdr:sp macro="" textlink="">
      <xdr:nvSpPr>
        <xdr:cNvPr id="494" name="CustomShape 1" hidden="1">
          <a:extLst>
            <a:ext uri="{FF2B5EF4-FFF2-40B4-BE49-F238E27FC236}">
              <a16:creationId xmlns:a16="http://schemas.microsoft.com/office/drawing/2014/main" id="{00000000-0008-0000-0200-0000EE010000}"/>
            </a:ext>
          </a:extLst>
        </xdr:cNvPr>
        <xdr:cNvSpPr/>
      </xdr:nvSpPr>
      <xdr:spPr>
        <a:xfrm>
          <a:off x="0" y="0"/>
          <a:ext cx="10034640" cy="983484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732600</xdr:colOff>
      <xdr:row>42</xdr:row>
      <xdr:rowOff>171000</xdr:rowOff>
    </xdr:to>
    <xdr:sp macro="" textlink="">
      <xdr:nvSpPr>
        <xdr:cNvPr id="495" name="CustomShape 1" hidden="1">
          <a:extLst>
            <a:ext uri="{FF2B5EF4-FFF2-40B4-BE49-F238E27FC236}">
              <a16:creationId xmlns:a16="http://schemas.microsoft.com/office/drawing/2014/main" id="{00000000-0008-0000-0200-0000EF010000}"/>
            </a:ext>
          </a:extLst>
        </xdr:cNvPr>
        <xdr:cNvSpPr/>
      </xdr:nvSpPr>
      <xdr:spPr>
        <a:xfrm>
          <a:off x="0" y="0"/>
          <a:ext cx="10034640" cy="983484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729000</xdr:colOff>
      <xdr:row>39</xdr:row>
      <xdr:rowOff>214920</xdr:rowOff>
    </xdr:to>
    <xdr:sp macro="" textlink="">
      <xdr:nvSpPr>
        <xdr:cNvPr id="646" name="CustomShape 1" hidden="1">
          <a:extLst>
            <a:ext uri="{FF2B5EF4-FFF2-40B4-BE49-F238E27FC236}">
              <a16:creationId xmlns:a16="http://schemas.microsoft.com/office/drawing/2014/main" id="{00000000-0008-0000-0300-000086020000}"/>
            </a:ext>
          </a:extLst>
        </xdr:cNvPr>
        <xdr:cNvSpPr/>
      </xdr:nvSpPr>
      <xdr:spPr>
        <a:xfrm>
          <a:off x="0" y="0"/>
          <a:ext cx="1003104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729000</xdr:colOff>
      <xdr:row>39</xdr:row>
      <xdr:rowOff>214920</xdr:rowOff>
    </xdr:to>
    <xdr:sp macro="" textlink="">
      <xdr:nvSpPr>
        <xdr:cNvPr id="647" name="CustomShape 1" hidden="1">
          <a:extLst>
            <a:ext uri="{FF2B5EF4-FFF2-40B4-BE49-F238E27FC236}">
              <a16:creationId xmlns:a16="http://schemas.microsoft.com/office/drawing/2014/main" id="{00000000-0008-0000-0300-000087020000}"/>
            </a:ext>
          </a:extLst>
        </xdr:cNvPr>
        <xdr:cNvSpPr/>
      </xdr:nvSpPr>
      <xdr:spPr>
        <a:xfrm>
          <a:off x="0" y="0"/>
          <a:ext cx="1003104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729000</xdr:colOff>
      <xdr:row>39</xdr:row>
      <xdr:rowOff>214920</xdr:rowOff>
    </xdr:to>
    <xdr:sp macro="" textlink="">
      <xdr:nvSpPr>
        <xdr:cNvPr id="648" name="CustomShape 1" hidden="1">
          <a:extLst>
            <a:ext uri="{FF2B5EF4-FFF2-40B4-BE49-F238E27FC236}">
              <a16:creationId xmlns:a16="http://schemas.microsoft.com/office/drawing/2014/main" id="{00000000-0008-0000-0300-000088020000}"/>
            </a:ext>
          </a:extLst>
        </xdr:cNvPr>
        <xdr:cNvSpPr/>
      </xdr:nvSpPr>
      <xdr:spPr>
        <a:xfrm>
          <a:off x="0" y="0"/>
          <a:ext cx="1003104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729000</xdr:colOff>
      <xdr:row>39</xdr:row>
      <xdr:rowOff>214920</xdr:rowOff>
    </xdr:to>
    <xdr:sp macro="" textlink="">
      <xdr:nvSpPr>
        <xdr:cNvPr id="649" name="CustomShape 1" hidden="1">
          <a:extLst>
            <a:ext uri="{FF2B5EF4-FFF2-40B4-BE49-F238E27FC236}">
              <a16:creationId xmlns:a16="http://schemas.microsoft.com/office/drawing/2014/main" id="{00000000-0008-0000-0300-000089020000}"/>
            </a:ext>
          </a:extLst>
        </xdr:cNvPr>
        <xdr:cNvSpPr/>
      </xdr:nvSpPr>
      <xdr:spPr>
        <a:xfrm>
          <a:off x="0" y="0"/>
          <a:ext cx="1003104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729000</xdr:colOff>
      <xdr:row>39</xdr:row>
      <xdr:rowOff>214920</xdr:rowOff>
    </xdr:to>
    <xdr:sp macro="" textlink="">
      <xdr:nvSpPr>
        <xdr:cNvPr id="650" name="CustomShape 1" hidden="1">
          <a:extLst>
            <a:ext uri="{FF2B5EF4-FFF2-40B4-BE49-F238E27FC236}">
              <a16:creationId xmlns:a16="http://schemas.microsoft.com/office/drawing/2014/main" id="{00000000-0008-0000-0300-00008A020000}"/>
            </a:ext>
          </a:extLst>
        </xdr:cNvPr>
        <xdr:cNvSpPr/>
      </xdr:nvSpPr>
      <xdr:spPr>
        <a:xfrm>
          <a:off x="0" y="0"/>
          <a:ext cx="1003104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729000</xdr:colOff>
      <xdr:row>39</xdr:row>
      <xdr:rowOff>214920</xdr:rowOff>
    </xdr:to>
    <xdr:sp macro="" textlink="">
      <xdr:nvSpPr>
        <xdr:cNvPr id="651" name="CustomShape 1" hidden="1">
          <a:extLst>
            <a:ext uri="{FF2B5EF4-FFF2-40B4-BE49-F238E27FC236}">
              <a16:creationId xmlns:a16="http://schemas.microsoft.com/office/drawing/2014/main" id="{00000000-0008-0000-0300-00008B020000}"/>
            </a:ext>
          </a:extLst>
        </xdr:cNvPr>
        <xdr:cNvSpPr/>
      </xdr:nvSpPr>
      <xdr:spPr>
        <a:xfrm>
          <a:off x="0" y="0"/>
          <a:ext cx="1003104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729000</xdr:colOff>
      <xdr:row>39</xdr:row>
      <xdr:rowOff>214920</xdr:rowOff>
    </xdr:to>
    <xdr:sp macro="" textlink="">
      <xdr:nvSpPr>
        <xdr:cNvPr id="652" name="CustomShape 1" hidden="1">
          <a:extLst>
            <a:ext uri="{FF2B5EF4-FFF2-40B4-BE49-F238E27FC236}">
              <a16:creationId xmlns:a16="http://schemas.microsoft.com/office/drawing/2014/main" id="{00000000-0008-0000-0300-00008C020000}"/>
            </a:ext>
          </a:extLst>
        </xdr:cNvPr>
        <xdr:cNvSpPr/>
      </xdr:nvSpPr>
      <xdr:spPr>
        <a:xfrm>
          <a:off x="0" y="0"/>
          <a:ext cx="1003104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729000</xdr:colOff>
      <xdr:row>39</xdr:row>
      <xdr:rowOff>214920</xdr:rowOff>
    </xdr:to>
    <xdr:sp macro="" textlink="">
      <xdr:nvSpPr>
        <xdr:cNvPr id="653" name="CustomShape 1" hidden="1">
          <a:extLst>
            <a:ext uri="{FF2B5EF4-FFF2-40B4-BE49-F238E27FC236}">
              <a16:creationId xmlns:a16="http://schemas.microsoft.com/office/drawing/2014/main" id="{00000000-0008-0000-0300-00008D020000}"/>
            </a:ext>
          </a:extLst>
        </xdr:cNvPr>
        <xdr:cNvSpPr/>
      </xdr:nvSpPr>
      <xdr:spPr>
        <a:xfrm>
          <a:off x="0" y="0"/>
          <a:ext cx="1003104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729000</xdr:colOff>
      <xdr:row>39</xdr:row>
      <xdr:rowOff>214920</xdr:rowOff>
    </xdr:to>
    <xdr:sp macro="" textlink="">
      <xdr:nvSpPr>
        <xdr:cNvPr id="654" name="CustomShape 1" hidden="1">
          <a:extLst>
            <a:ext uri="{FF2B5EF4-FFF2-40B4-BE49-F238E27FC236}">
              <a16:creationId xmlns:a16="http://schemas.microsoft.com/office/drawing/2014/main" id="{00000000-0008-0000-0300-00008E020000}"/>
            </a:ext>
          </a:extLst>
        </xdr:cNvPr>
        <xdr:cNvSpPr/>
      </xdr:nvSpPr>
      <xdr:spPr>
        <a:xfrm>
          <a:off x="0" y="0"/>
          <a:ext cx="1003104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729360</xdr:colOff>
      <xdr:row>39</xdr:row>
      <xdr:rowOff>214920</xdr:rowOff>
    </xdr:to>
    <xdr:sp macro="" textlink="">
      <xdr:nvSpPr>
        <xdr:cNvPr id="655" name="CustomShape 1" hidden="1">
          <a:extLst>
            <a:ext uri="{FF2B5EF4-FFF2-40B4-BE49-F238E27FC236}">
              <a16:creationId xmlns:a16="http://schemas.microsoft.com/office/drawing/2014/main" id="{00000000-0008-0000-0300-00008F020000}"/>
            </a:ext>
          </a:extLst>
        </xdr:cNvPr>
        <xdr:cNvSpPr/>
      </xdr:nvSpPr>
      <xdr:spPr>
        <a:xfrm>
          <a:off x="0" y="0"/>
          <a:ext cx="1003140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729360</xdr:colOff>
      <xdr:row>39</xdr:row>
      <xdr:rowOff>214920</xdr:rowOff>
    </xdr:to>
    <xdr:sp macro="" textlink="">
      <xdr:nvSpPr>
        <xdr:cNvPr id="656" name="CustomShape 1" hidden="1">
          <a:extLst>
            <a:ext uri="{FF2B5EF4-FFF2-40B4-BE49-F238E27FC236}">
              <a16:creationId xmlns:a16="http://schemas.microsoft.com/office/drawing/2014/main" id="{00000000-0008-0000-0300-000090020000}"/>
            </a:ext>
          </a:extLst>
        </xdr:cNvPr>
        <xdr:cNvSpPr/>
      </xdr:nvSpPr>
      <xdr:spPr>
        <a:xfrm>
          <a:off x="0" y="0"/>
          <a:ext cx="1003140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729360</xdr:colOff>
      <xdr:row>39</xdr:row>
      <xdr:rowOff>214920</xdr:rowOff>
    </xdr:to>
    <xdr:sp macro="" textlink="">
      <xdr:nvSpPr>
        <xdr:cNvPr id="657" name="CustomShape 1" hidden="1">
          <a:extLst>
            <a:ext uri="{FF2B5EF4-FFF2-40B4-BE49-F238E27FC236}">
              <a16:creationId xmlns:a16="http://schemas.microsoft.com/office/drawing/2014/main" id="{00000000-0008-0000-0300-000091020000}"/>
            </a:ext>
          </a:extLst>
        </xdr:cNvPr>
        <xdr:cNvSpPr/>
      </xdr:nvSpPr>
      <xdr:spPr>
        <a:xfrm>
          <a:off x="0" y="0"/>
          <a:ext cx="1003140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729360</xdr:colOff>
      <xdr:row>39</xdr:row>
      <xdr:rowOff>214920</xdr:rowOff>
    </xdr:to>
    <xdr:sp macro="" textlink="">
      <xdr:nvSpPr>
        <xdr:cNvPr id="658" name="CustomShape 1" hidden="1">
          <a:extLst>
            <a:ext uri="{FF2B5EF4-FFF2-40B4-BE49-F238E27FC236}">
              <a16:creationId xmlns:a16="http://schemas.microsoft.com/office/drawing/2014/main" id="{00000000-0008-0000-0300-000092020000}"/>
            </a:ext>
          </a:extLst>
        </xdr:cNvPr>
        <xdr:cNvSpPr/>
      </xdr:nvSpPr>
      <xdr:spPr>
        <a:xfrm>
          <a:off x="0" y="0"/>
          <a:ext cx="1003140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729360</xdr:colOff>
      <xdr:row>39</xdr:row>
      <xdr:rowOff>214920</xdr:rowOff>
    </xdr:to>
    <xdr:sp macro="" textlink="">
      <xdr:nvSpPr>
        <xdr:cNvPr id="659" name="CustomShape 1" hidden="1">
          <a:extLst>
            <a:ext uri="{FF2B5EF4-FFF2-40B4-BE49-F238E27FC236}">
              <a16:creationId xmlns:a16="http://schemas.microsoft.com/office/drawing/2014/main" id="{00000000-0008-0000-0300-000093020000}"/>
            </a:ext>
          </a:extLst>
        </xdr:cNvPr>
        <xdr:cNvSpPr/>
      </xdr:nvSpPr>
      <xdr:spPr>
        <a:xfrm>
          <a:off x="0" y="0"/>
          <a:ext cx="1003140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729360</xdr:colOff>
      <xdr:row>39</xdr:row>
      <xdr:rowOff>214920</xdr:rowOff>
    </xdr:to>
    <xdr:sp macro="" textlink="">
      <xdr:nvSpPr>
        <xdr:cNvPr id="660" name="CustomShape 1" hidden="1">
          <a:extLst>
            <a:ext uri="{FF2B5EF4-FFF2-40B4-BE49-F238E27FC236}">
              <a16:creationId xmlns:a16="http://schemas.microsoft.com/office/drawing/2014/main" id="{00000000-0008-0000-0300-000094020000}"/>
            </a:ext>
          </a:extLst>
        </xdr:cNvPr>
        <xdr:cNvSpPr/>
      </xdr:nvSpPr>
      <xdr:spPr>
        <a:xfrm>
          <a:off x="0" y="0"/>
          <a:ext cx="1003140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729720</xdr:colOff>
      <xdr:row>39</xdr:row>
      <xdr:rowOff>214920</xdr:rowOff>
    </xdr:to>
    <xdr:sp macro="" textlink="">
      <xdr:nvSpPr>
        <xdr:cNvPr id="661" name="CustomShape 1" hidden="1">
          <a:extLst>
            <a:ext uri="{FF2B5EF4-FFF2-40B4-BE49-F238E27FC236}">
              <a16:creationId xmlns:a16="http://schemas.microsoft.com/office/drawing/2014/main" id="{00000000-0008-0000-0300-000095020000}"/>
            </a:ext>
          </a:extLst>
        </xdr:cNvPr>
        <xdr:cNvSpPr/>
      </xdr:nvSpPr>
      <xdr:spPr>
        <a:xfrm>
          <a:off x="0" y="0"/>
          <a:ext cx="1003176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729720</xdr:colOff>
      <xdr:row>39</xdr:row>
      <xdr:rowOff>214920</xdr:rowOff>
    </xdr:to>
    <xdr:sp macro="" textlink="">
      <xdr:nvSpPr>
        <xdr:cNvPr id="662" name="CustomShape 1" hidden="1">
          <a:extLst>
            <a:ext uri="{FF2B5EF4-FFF2-40B4-BE49-F238E27FC236}">
              <a16:creationId xmlns:a16="http://schemas.microsoft.com/office/drawing/2014/main" id="{00000000-0008-0000-0300-000096020000}"/>
            </a:ext>
          </a:extLst>
        </xdr:cNvPr>
        <xdr:cNvSpPr/>
      </xdr:nvSpPr>
      <xdr:spPr>
        <a:xfrm>
          <a:off x="0" y="0"/>
          <a:ext cx="1003176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729720</xdr:colOff>
      <xdr:row>39</xdr:row>
      <xdr:rowOff>214920</xdr:rowOff>
    </xdr:to>
    <xdr:sp macro="" textlink="">
      <xdr:nvSpPr>
        <xdr:cNvPr id="663" name="CustomShape 1" hidden="1">
          <a:extLst>
            <a:ext uri="{FF2B5EF4-FFF2-40B4-BE49-F238E27FC236}">
              <a16:creationId xmlns:a16="http://schemas.microsoft.com/office/drawing/2014/main" id="{00000000-0008-0000-0300-000097020000}"/>
            </a:ext>
          </a:extLst>
        </xdr:cNvPr>
        <xdr:cNvSpPr/>
      </xdr:nvSpPr>
      <xdr:spPr>
        <a:xfrm>
          <a:off x="0" y="0"/>
          <a:ext cx="1003176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729720</xdr:colOff>
      <xdr:row>39</xdr:row>
      <xdr:rowOff>214920</xdr:rowOff>
    </xdr:to>
    <xdr:sp macro="" textlink="">
      <xdr:nvSpPr>
        <xdr:cNvPr id="664" name="CustomShape 1" hidden="1">
          <a:extLst>
            <a:ext uri="{FF2B5EF4-FFF2-40B4-BE49-F238E27FC236}">
              <a16:creationId xmlns:a16="http://schemas.microsoft.com/office/drawing/2014/main" id="{00000000-0008-0000-0300-000098020000}"/>
            </a:ext>
          </a:extLst>
        </xdr:cNvPr>
        <xdr:cNvSpPr/>
      </xdr:nvSpPr>
      <xdr:spPr>
        <a:xfrm>
          <a:off x="0" y="0"/>
          <a:ext cx="1003176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729720</xdr:colOff>
      <xdr:row>39</xdr:row>
      <xdr:rowOff>214920</xdr:rowOff>
    </xdr:to>
    <xdr:sp macro="" textlink="">
      <xdr:nvSpPr>
        <xdr:cNvPr id="665" name="CustomShape 1" hidden="1">
          <a:extLst>
            <a:ext uri="{FF2B5EF4-FFF2-40B4-BE49-F238E27FC236}">
              <a16:creationId xmlns:a16="http://schemas.microsoft.com/office/drawing/2014/main" id="{00000000-0008-0000-0300-000099020000}"/>
            </a:ext>
          </a:extLst>
        </xdr:cNvPr>
        <xdr:cNvSpPr/>
      </xdr:nvSpPr>
      <xdr:spPr>
        <a:xfrm>
          <a:off x="0" y="0"/>
          <a:ext cx="1003176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729720</xdr:colOff>
      <xdr:row>39</xdr:row>
      <xdr:rowOff>214920</xdr:rowOff>
    </xdr:to>
    <xdr:sp macro="" textlink="">
      <xdr:nvSpPr>
        <xdr:cNvPr id="666" name="CustomShape 1" hidden="1">
          <a:extLst>
            <a:ext uri="{FF2B5EF4-FFF2-40B4-BE49-F238E27FC236}">
              <a16:creationId xmlns:a16="http://schemas.microsoft.com/office/drawing/2014/main" id="{00000000-0008-0000-0300-00009A020000}"/>
            </a:ext>
          </a:extLst>
        </xdr:cNvPr>
        <xdr:cNvSpPr/>
      </xdr:nvSpPr>
      <xdr:spPr>
        <a:xfrm>
          <a:off x="0" y="0"/>
          <a:ext cx="1003176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730080</xdr:colOff>
      <xdr:row>39</xdr:row>
      <xdr:rowOff>214920</xdr:rowOff>
    </xdr:to>
    <xdr:sp macro="" textlink="">
      <xdr:nvSpPr>
        <xdr:cNvPr id="667" name="CustomShape 1" hidden="1">
          <a:extLst>
            <a:ext uri="{FF2B5EF4-FFF2-40B4-BE49-F238E27FC236}">
              <a16:creationId xmlns:a16="http://schemas.microsoft.com/office/drawing/2014/main" id="{00000000-0008-0000-0300-00009B020000}"/>
            </a:ext>
          </a:extLst>
        </xdr:cNvPr>
        <xdr:cNvSpPr/>
      </xdr:nvSpPr>
      <xdr:spPr>
        <a:xfrm>
          <a:off x="0" y="0"/>
          <a:ext cx="1003212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730080</xdr:colOff>
      <xdr:row>39</xdr:row>
      <xdr:rowOff>214920</xdr:rowOff>
    </xdr:to>
    <xdr:sp macro="" textlink="">
      <xdr:nvSpPr>
        <xdr:cNvPr id="668" name="CustomShape 1" hidden="1">
          <a:extLst>
            <a:ext uri="{FF2B5EF4-FFF2-40B4-BE49-F238E27FC236}">
              <a16:creationId xmlns:a16="http://schemas.microsoft.com/office/drawing/2014/main" id="{00000000-0008-0000-0300-00009C020000}"/>
            </a:ext>
          </a:extLst>
        </xdr:cNvPr>
        <xdr:cNvSpPr/>
      </xdr:nvSpPr>
      <xdr:spPr>
        <a:xfrm>
          <a:off x="0" y="0"/>
          <a:ext cx="1003212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730080</xdr:colOff>
      <xdr:row>39</xdr:row>
      <xdr:rowOff>214920</xdr:rowOff>
    </xdr:to>
    <xdr:sp macro="" textlink="">
      <xdr:nvSpPr>
        <xdr:cNvPr id="669" name="CustomShape 1" hidden="1">
          <a:extLst>
            <a:ext uri="{FF2B5EF4-FFF2-40B4-BE49-F238E27FC236}">
              <a16:creationId xmlns:a16="http://schemas.microsoft.com/office/drawing/2014/main" id="{00000000-0008-0000-0300-00009D020000}"/>
            </a:ext>
          </a:extLst>
        </xdr:cNvPr>
        <xdr:cNvSpPr/>
      </xdr:nvSpPr>
      <xdr:spPr>
        <a:xfrm>
          <a:off x="0" y="0"/>
          <a:ext cx="1003212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730080</xdr:colOff>
      <xdr:row>39</xdr:row>
      <xdr:rowOff>214920</xdr:rowOff>
    </xdr:to>
    <xdr:sp macro="" textlink="">
      <xdr:nvSpPr>
        <xdr:cNvPr id="670" name="CustomShape 1" hidden="1">
          <a:extLst>
            <a:ext uri="{FF2B5EF4-FFF2-40B4-BE49-F238E27FC236}">
              <a16:creationId xmlns:a16="http://schemas.microsoft.com/office/drawing/2014/main" id="{00000000-0008-0000-0300-00009E020000}"/>
            </a:ext>
          </a:extLst>
        </xdr:cNvPr>
        <xdr:cNvSpPr/>
      </xdr:nvSpPr>
      <xdr:spPr>
        <a:xfrm>
          <a:off x="0" y="0"/>
          <a:ext cx="1003212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730080</xdr:colOff>
      <xdr:row>39</xdr:row>
      <xdr:rowOff>214920</xdr:rowOff>
    </xdr:to>
    <xdr:sp macro="" textlink="">
      <xdr:nvSpPr>
        <xdr:cNvPr id="671" name="CustomShape 1" hidden="1">
          <a:extLst>
            <a:ext uri="{FF2B5EF4-FFF2-40B4-BE49-F238E27FC236}">
              <a16:creationId xmlns:a16="http://schemas.microsoft.com/office/drawing/2014/main" id="{00000000-0008-0000-0300-00009F020000}"/>
            </a:ext>
          </a:extLst>
        </xdr:cNvPr>
        <xdr:cNvSpPr/>
      </xdr:nvSpPr>
      <xdr:spPr>
        <a:xfrm>
          <a:off x="0" y="0"/>
          <a:ext cx="1003212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730080</xdr:colOff>
      <xdr:row>39</xdr:row>
      <xdr:rowOff>214920</xdr:rowOff>
    </xdr:to>
    <xdr:sp macro="" textlink="">
      <xdr:nvSpPr>
        <xdr:cNvPr id="672" name="CustomShape 1" hidden="1">
          <a:extLst>
            <a:ext uri="{FF2B5EF4-FFF2-40B4-BE49-F238E27FC236}">
              <a16:creationId xmlns:a16="http://schemas.microsoft.com/office/drawing/2014/main" id="{00000000-0008-0000-0300-0000A0020000}"/>
            </a:ext>
          </a:extLst>
        </xdr:cNvPr>
        <xdr:cNvSpPr/>
      </xdr:nvSpPr>
      <xdr:spPr>
        <a:xfrm>
          <a:off x="0" y="0"/>
          <a:ext cx="1003212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730440</xdr:colOff>
      <xdr:row>39</xdr:row>
      <xdr:rowOff>214920</xdr:rowOff>
    </xdr:to>
    <xdr:sp macro="" textlink="">
      <xdr:nvSpPr>
        <xdr:cNvPr id="673" name="CustomShape 1" hidden="1">
          <a:extLst>
            <a:ext uri="{FF2B5EF4-FFF2-40B4-BE49-F238E27FC236}">
              <a16:creationId xmlns:a16="http://schemas.microsoft.com/office/drawing/2014/main" id="{00000000-0008-0000-0300-0000A1020000}"/>
            </a:ext>
          </a:extLst>
        </xdr:cNvPr>
        <xdr:cNvSpPr/>
      </xdr:nvSpPr>
      <xdr:spPr>
        <a:xfrm>
          <a:off x="0" y="0"/>
          <a:ext cx="1003248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730440</xdr:colOff>
      <xdr:row>39</xdr:row>
      <xdr:rowOff>214920</xdr:rowOff>
    </xdr:to>
    <xdr:sp macro="" textlink="">
      <xdr:nvSpPr>
        <xdr:cNvPr id="674" name="CustomShape 1" hidden="1">
          <a:extLst>
            <a:ext uri="{FF2B5EF4-FFF2-40B4-BE49-F238E27FC236}">
              <a16:creationId xmlns:a16="http://schemas.microsoft.com/office/drawing/2014/main" id="{00000000-0008-0000-0300-0000A2020000}"/>
            </a:ext>
          </a:extLst>
        </xdr:cNvPr>
        <xdr:cNvSpPr/>
      </xdr:nvSpPr>
      <xdr:spPr>
        <a:xfrm>
          <a:off x="0" y="0"/>
          <a:ext cx="1003248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730440</xdr:colOff>
      <xdr:row>39</xdr:row>
      <xdr:rowOff>214920</xdr:rowOff>
    </xdr:to>
    <xdr:sp macro="" textlink="">
      <xdr:nvSpPr>
        <xdr:cNvPr id="675" name="CustomShape 1" hidden="1">
          <a:extLst>
            <a:ext uri="{FF2B5EF4-FFF2-40B4-BE49-F238E27FC236}">
              <a16:creationId xmlns:a16="http://schemas.microsoft.com/office/drawing/2014/main" id="{00000000-0008-0000-0300-0000A3020000}"/>
            </a:ext>
          </a:extLst>
        </xdr:cNvPr>
        <xdr:cNvSpPr/>
      </xdr:nvSpPr>
      <xdr:spPr>
        <a:xfrm>
          <a:off x="0" y="0"/>
          <a:ext cx="1003248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730440</xdr:colOff>
      <xdr:row>39</xdr:row>
      <xdr:rowOff>214920</xdr:rowOff>
    </xdr:to>
    <xdr:sp macro="" textlink="">
      <xdr:nvSpPr>
        <xdr:cNvPr id="676" name="CustomShape 1" hidden="1">
          <a:extLst>
            <a:ext uri="{FF2B5EF4-FFF2-40B4-BE49-F238E27FC236}">
              <a16:creationId xmlns:a16="http://schemas.microsoft.com/office/drawing/2014/main" id="{00000000-0008-0000-0300-0000A4020000}"/>
            </a:ext>
          </a:extLst>
        </xdr:cNvPr>
        <xdr:cNvSpPr/>
      </xdr:nvSpPr>
      <xdr:spPr>
        <a:xfrm>
          <a:off x="0" y="0"/>
          <a:ext cx="1003248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730440</xdr:colOff>
      <xdr:row>39</xdr:row>
      <xdr:rowOff>214920</xdr:rowOff>
    </xdr:to>
    <xdr:sp macro="" textlink="">
      <xdr:nvSpPr>
        <xdr:cNvPr id="677" name="CustomShape 1" hidden="1">
          <a:extLst>
            <a:ext uri="{FF2B5EF4-FFF2-40B4-BE49-F238E27FC236}">
              <a16:creationId xmlns:a16="http://schemas.microsoft.com/office/drawing/2014/main" id="{00000000-0008-0000-0300-0000A5020000}"/>
            </a:ext>
          </a:extLst>
        </xdr:cNvPr>
        <xdr:cNvSpPr/>
      </xdr:nvSpPr>
      <xdr:spPr>
        <a:xfrm>
          <a:off x="0" y="0"/>
          <a:ext cx="1003248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730440</xdr:colOff>
      <xdr:row>39</xdr:row>
      <xdr:rowOff>214920</xdr:rowOff>
    </xdr:to>
    <xdr:sp macro="" textlink="">
      <xdr:nvSpPr>
        <xdr:cNvPr id="678" name="CustomShape 1" hidden="1">
          <a:extLst>
            <a:ext uri="{FF2B5EF4-FFF2-40B4-BE49-F238E27FC236}">
              <a16:creationId xmlns:a16="http://schemas.microsoft.com/office/drawing/2014/main" id="{00000000-0008-0000-0300-0000A6020000}"/>
            </a:ext>
          </a:extLst>
        </xdr:cNvPr>
        <xdr:cNvSpPr/>
      </xdr:nvSpPr>
      <xdr:spPr>
        <a:xfrm>
          <a:off x="0" y="0"/>
          <a:ext cx="1003248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731520</xdr:colOff>
      <xdr:row>42</xdr:row>
      <xdr:rowOff>170280</xdr:rowOff>
    </xdr:to>
    <xdr:sp macro="" textlink="">
      <xdr:nvSpPr>
        <xdr:cNvPr id="679" name="CustomShape 1" hidden="1">
          <a:extLst>
            <a:ext uri="{FF2B5EF4-FFF2-40B4-BE49-F238E27FC236}">
              <a16:creationId xmlns:a16="http://schemas.microsoft.com/office/drawing/2014/main" id="{00000000-0008-0000-0300-0000A7020000}"/>
            </a:ext>
          </a:extLst>
        </xdr:cNvPr>
        <xdr:cNvSpPr/>
      </xdr:nvSpPr>
      <xdr:spPr>
        <a:xfrm>
          <a:off x="0" y="0"/>
          <a:ext cx="10033560" cy="983412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731520</xdr:colOff>
      <xdr:row>42</xdr:row>
      <xdr:rowOff>170280</xdr:rowOff>
    </xdr:to>
    <xdr:sp macro="" textlink="">
      <xdr:nvSpPr>
        <xdr:cNvPr id="680" name="CustomShape 1" hidden="1">
          <a:extLst>
            <a:ext uri="{FF2B5EF4-FFF2-40B4-BE49-F238E27FC236}">
              <a16:creationId xmlns:a16="http://schemas.microsoft.com/office/drawing/2014/main" id="{00000000-0008-0000-0300-0000A8020000}"/>
            </a:ext>
          </a:extLst>
        </xdr:cNvPr>
        <xdr:cNvSpPr/>
      </xdr:nvSpPr>
      <xdr:spPr>
        <a:xfrm>
          <a:off x="0" y="0"/>
          <a:ext cx="10033560" cy="983412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731520</xdr:colOff>
      <xdr:row>42</xdr:row>
      <xdr:rowOff>170280</xdr:rowOff>
    </xdr:to>
    <xdr:sp macro="" textlink="">
      <xdr:nvSpPr>
        <xdr:cNvPr id="681" name="CustomShape 1" hidden="1">
          <a:extLst>
            <a:ext uri="{FF2B5EF4-FFF2-40B4-BE49-F238E27FC236}">
              <a16:creationId xmlns:a16="http://schemas.microsoft.com/office/drawing/2014/main" id="{00000000-0008-0000-0300-0000A9020000}"/>
            </a:ext>
          </a:extLst>
        </xdr:cNvPr>
        <xdr:cNvSpPr/>
      </xdr:nvSpPr>
      <xdr:spPr>
        <a:xfrm>
          <a:off x="0" y="0"/>
          <a:ext cx="10033560" cy="983412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731520</xdr:colOff>
      <xdr:row>42</xdr:row>
      <xdr:rowOff>170280</xdr:rowOff>
    </xdr:to>
    <xdr:sp macro="" textlink="">
      <xdr:nvSpPr>
        <xdr:cNvPr id="682" name="CustomShape 1" hidden="1">
          <a:extLst>
            <a:ext uri="{FF2B5EF4-FFF2-40B4-BE49-F238E27FC236}">
              <a16:creationId xmlns:a16="http://schemas.microsoft.com/office/drawing/2014/main" id="{00000000-0008-0000-0300-0000AA020000}"/>
            </a:ext>
          </a:extLst>
        </xdr:cNvPr>
        <xdr:cNvSpPr/>
      </xdr:nvSpPr>
      <xdr:spPr>
        <a:xfrm>
          <a:off x="0" y="0"/>
          <a:ext cx="10033560" cy="983412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731520</xdr:colOff>
      <xdr:row>42</xdr:row>
      <xdr:rowOff>170280</xdr:rowOff>
    </xdr:to>
    <xdr:sp macro="" textlink="">
      <xdr:nvSpPr>
        <xdr:cNvPr id="683" name="CustomShape 1" hidden="1">
          <a:extLst>
            <a:ext uri="{FF2B5EF4-FFF2-40B4-BE49-F238E27FC236}">
              <a16:creationId xmlns:a16="http://schemas.microsoft.com/office/drawing/2014/main" id="{00000000-0008-0000-0300-0000AB020000}"/>
            </a:ext>
          </a:extLst>
        </xdr:cNvPr>
        <xdr:cNvSpPr/>
      </xdr:nvSpPr>
      <xdr:spPr>
        <a:xfrm>
          <a:off x="0" y="0"/>
          <a:ext cx="10033560" cy="983412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731520</xdr:colOff>
      <xdr:row>42</xdr:row>
      <xdr:rowOff>170280</xdr:rowOff>
    </xdr:to>
    <xdr:sp macro="" textlink="">
      <xdr:nvSpPr>
        <xdr:cNvPr id="684" name="CustomShape 1" hidden="1">
          <a:extLst>
            <a:ext uri="{FF2B5EF4-FFF2-40B4-BE49-F238E27FC236}">
              <a16:creationId xmlns:a16="http://schemas.microsoft.com/office/drawing/2014/main" id="{00000000-0008-0000-0300-0000AC020000}"/>
            </a:ext>
          </a:extLst>
        </xdr:cNvPr>
        <xdr:cNvSpPr/>
      </xdr:nvSpPr>
      <xdr:spPr>
        <a:xfrm>
          <a:off x="0" y="0"/>
          <a:ext cx="10033560" cy="983412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731520</xdr:colOff>
      <xdr:row>42</xdr:row>
      <xdr:rowOff>170280</xdr:rowOff>
    </xdr:to>
    <xdr:sp macro="" textlink="">
      <xdr:nvSpPr>
        <xdr:cNvPr id="685" name="CustomShape 1" hidden="1">
          <a:extLst>
            <a:ext uri="{FF2B5EF4-FFF2-40B4-BE49-F238E27FC236}">
              <a16:creationId xmlns:a16="http://schemas.microsoft.com/office/drawing/2014/main" id="{00000000-0008-0000-0300-0000AD020000}"/>
            </a:ext>
          </a:extLst>
        </xdr:cNvPr>
        <xdr:cNvSpPr/>
      </xdr:nvSpPr>
      <xdr:spPr>
        <a:xfrm>
          <a:off x="0" y="0"/>
          <a:ext cx="10033560" cy="983412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731520</xdr:colOff>
      <xdr:row>42</xdr:row>
      <xdr:rowOff>170280</xdr:rowOff>
    </xdr:to>
    <xdr:sp macro="" textlink="">
      <xdr:nvSpPr>
        <xdr:cNvPr id="686" name="CustomShape 1" hidden="1">
          <a:extLst>
            <a:ext uri="{FF2B5EF4-FFF2-40B4-BE49-F238E27FC236}">
              <a16:creationId xmlns:a16="http://schemas.microsoft.com/office/drawing/2014/main" id="{00000000-0008-0000-0300-0000AE020000}"/>
            </a:ext>
          </a:extLst>
        </xdr:cNvPr>
        <xdr:cNvSpPr/>
      </xdr:nvSpPr>
      <xdr:spPr>
        <a:xfrm>
          <a:off x="0" y="0"/>
          <a:ext cx="10033560" cy="983412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731880</xdr:colOff>
      <xdr:row>42</xdr:row>
      <xdr:rowOff>170640</xdr:rowOff>
    </xdr:to>
    <xdr:sp macro="" textlink="">
      <xdr:nvSpPr>
        <xdr:cNvPr id="687" name="CustomShape 1" hidden="1">
          <a:extLst>
            <a:ext uri="{FF2B5EF4-FFF2-40B4-BE49-F238E27FC236}">
              <a16:creationId xmlns:a16="http://schemas.microsoft.com/office/drawing/2014/main" id="{00000000-0008-0000-0300-0000AF020000}"/>
            </a:ext>
          </a:extLst>
        </xdr:cNvPr>
        <xdr:cNvSpPr/>
      </xdr:nvSpPr>
      <xdr:spPr>
        <a:xfrm>
          <a:off x="0" y="0"/>
          <a:ext cx="10033920" cy="983448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731880</xdr:colOff>
      <xdr:row>42</xdr:row>
      <xdr:rowOff>170640</xdr:rowOff>
    </xdr:to>
    <xdr:sp macro="" textlink="">
      <xdr:nvSpPr>
        <xdr:cNvPr id="688" name="CustomShape 1" hidden="1">
          <a:extLst>
            <a:ext uri="{FF2B5EF4-FFF2-40B4-BE49-F238E27FC236}">
              <a16:creationId xmlns:a16="http://schemas.microsoft.com/office/drawing/2014/main" id="{00000000-0008-0000-0300-0000B0020000}"/>
            </a:ext>
          </a:extLst>
        </xdr:cNvPr>
        <xdr:cNvSpPr/>
      </xdr:nvSpPr>
      <xdr:spPr>
        <a:xfrm>
          <a:off x="0" y="0"/>
          <a:ext cx="10033920" cy="983448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731880</xdr:colOff>
      <xdr:row>42</xdr:row>
      <xdr:rowOff>170640</xdr:rowOff>
    </xdr:to>
    <xdr:sp macro="" textlink="">
      <xdr:nvSpPr>
        <xdr:cNvPr id="689" name="CustomShape 1" hidden="1">
          <a:extLst>
            <a:ext uri="{FF2B5EF4-FFF2-40B4-BE49-F238E27FC236}">
              <a16:creationId xmlns:a16="http://schemas.microsoft.com/office/drawing/2014/main" id="{00000000-0008-0000-0300-0000B1020000}"/>
            </a:ext>
          </a:extLst>
        </xdr:cNvPr>
        <xdr:cNvSpPr/>
      </xdr:nvSpPr>
      <xdr:spPr>
        <a:xfrm>
          <a:off x="0" y="0"/>
          <a:ext cx="10033920" cy="983448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731880</xdr:colOff>
      <xdr:row>42</xdr:row>
      <xdr:rowOff>170640</xdr:rowOff>
    </xdr:to>
    <xdr:sp macro="" textlink="">
      <xdr:nvSpPr>
        <xdr:cNvPr id="690" name="CustomShape 1" hidden="1">
          <a:extLst>
            <a:ext uri="{FF2B5EF4-FFF2-40B4-BE49-F238E27FC236}">
              <a16:creationId xmlns:a16="http://schemas.microsoft.com/office/drawing/2014/main" id="{00000000-0008-0000-0300-0000B2020000}"/>
            </a:ext>
          </a:extLst>
        </xdr:cNvPr>
        <xdr:cNvSpPr/>
      </xdr:nvSpPr>
      <xdr:spPr>
        <a:xfrm>
          <a:off x="0" y="0"/>
          <a:ext cx="10033920" cy="983448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731880</xdr:colOff>
      <xdr:row>42</xdr:row>
      <xdr:rowOff>170640</xdr:rowOff>
    </xdr:to>
    <xdr:sp macro="" textlink="">
      <xdr:nvSpPr>
        <xdr:cNvPr id="691" name="CustomShape 1" hidden="1">
          <a:extLst>
            <a:ext uri="{FF2B5EF4-FFF2-40B4-BE49-F238E27FC236}">
              <a16:creationId xmlns:a16="http://schemas.microsoft.com/office/drawing/2014/main" id="{00000000-0008-0000-0300-0000B3020000}"/>
            </a:ext>
          </a:extLst>
        </xdr:cNvPr>
        <xdr:cNvSpPr/>
      </xdr:nvSpPr>
      <xdr:spPr>
        <a:xfrm>
          <a:off x="0" y="0"/>
          <a:ext cx="10033920" cy="983448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731880</xdr:colOff>
      <xdr:row>42</xdr:row>
      <xdr:rowOff>170640</xdr:rowOff>
    </xdr:to>
    <xdr:sp macro="" textlink="">
      <xdr:nvSpPr>
        <xdr:cNvPr id="692" name="CustomShape 1" hidden="1">
          <a:extLst>
            <a:ext uri="{FF2B5EF4-FFF2-40B4-BE49-F238E27FC236}">
              <a16:creationId xmlns:a16="http://schemas.microsoft.com/office/drawing/2014/main" id="{00000000-0008-0000-0300-0000B4020000}"/>
            </a:ext>
          </a:extLst>
        </xdr:cNvPr>
        <xdr:cNvSpPr/>
      </xdr:nvSpPr>
      <xdr:spPr>
        <a:xfrm>
          <a:off x="0" y="0"/>
          <a:ext cx="10033920" cy="983448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731880</xdr:colOff>
      <xdr:row>42</xdr:row>
      <xdr:rowOff>170640</xdr:rowOff>
    </xdr:to>
    <xdr:sp macro="" textlink="">
      <xdr:nvSpPr>
        <xdr:cNvPr id="693" name="CustomShape 1" hidden="1">
          <a:extLst>
            <a:ext uri="{FF2B5EF4-FFF2-40B4-BE49-F238E27FC236}">
              <a16:creationId xmlns:a16="http://schemas.microsoft.com/office/drawing/2014/main" id="{00000000-0008-0000-0300-0000B5020000}"/>
            </a:ext>
          </a:extLst>
        </xdr:cNvPr>
        <xdr:cNvSpPr/>
      </xdr:nvSpPr>
      <xdr:spPr>
        <a:xfrm>
          <a:off x="0" y="0"/>
          <a:ext cx="10033920" cy="983448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731880</xdr:colOff>
      <xdr:row>42</xdr:row>
      <xdr:rowOff>170640</xdr:rowOff>
    </xdr:to>
    <xdr:sp macro="" textlink="">
      <xdr:nvSpPr>
        <xdr:cNvPr id="694" name="CustomShape 1" hidden="1">
          <a:extLst>
            <a:ext uri="{FF2B5EF4-FFF2-40B4-BE49-F238E27FC236}">
              <a16:creationId xmlns:a16="http://schemas.microsoft.com/office/drawing/2014/main" id="{00000000-0008-0000-0300-0000B6020000}"/>
            </a:ext>
          </a:extLst>
        </xdr:cNvPr>
        <xdr:cNvSpPr/>
      </xdr:nvSpPr>
      <xdr:spPr>
        <a:xfrm>
          <a:off x="0" y="0"/>
          <a:ext cx="10033920" cy="983448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732600</xdr:colOff>
      <xdr:row>42</xdr:row>
      <xdr:rowOff>171360</xdr:rowOff>
    </xdr:to>
    <xdr:sp macro="" textlink="">
      <xdr:nvSpPr>
        <xdr:cNvPr id="695" name="CustomShape 1" hidden="1">
          <a:extLst>
            <a:ext uri="{FF2B5EF4-FFF2-40B4-BE49-F238E27FC236}">
              <a16:creationId xmlns:a16="http://schemas.microsoft.com/office/drawing/2014/main" id="{00000000-0008-0000-0300-0000B7020000}"/>
            </a:ext>
          </a:extLst>
        </xdr:cNvPr>
        <xdr:cNvSpPr/>
      </xdr:nvSpPr>
      <xdr:spPr>
        <a:xfrm>
          <a:off x="0" y="0"/>
          <a:ext cx="10034640" cy="983520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732600</xdr:colOff>
      <xdr:row>42</xdr:row>
      <xdr:rowOff>171360</xdr:rowOff>
    </xdr:to>
    <xdr:sp macro="" textlink="">
      <xdr:nvSpPr>
        <xdr:cNvPr id="696" name="CustomShape 1" hidden="1">
          <a:extLst>
            <a:ext uri="{FF2B5EF4-FFF2-40B4-BE49-F238E27FC236}">
              <a16:creationId xmlns:a16="http://schemas.microsoft.com/office/drawing/2014/main" id="{00000000-0008-0000-0300-0000B8020000}"/>
            </a:ext>
          </a:extLst>
        </xdr:cNvPr>
        <xdr:cNvSpPr/>
      </xdr:nvSpPr>
      <xdr:spPr>
        <a:xfrm>
          <a:off x="0" y="0"/>
          <a:ext cx="10034640" cy="983520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732600</xdr:colOff>
      <xdr:row>42</xdr:row>
      <xdr:rowOff>171360</xdr:rowOff>
    </xdr:to>
    <xdr:sp macro="" textlink="">
      <xdr:nvSpPr>
        <xdr:cNvPr id="697" name="CustomShape 1" hidden="1">
          <a:extLst>
            <a:ext uri="{FF2B5EF4-FFF2-40B4-BE49-F238E27FC236}">
              <a16:creationId xmlns:a16="http://schemas.microsoft.com/office/drawing/2014/main" id="{00000000-0008-0000-0300-0000B9020000}"/>
            </a:ext>
          </a:extLst>
        </xdr:cNvPr>
        <xdr:cNvSpPr/>
      </xdr:nvSpPr>
      <xdr:spPr>
        <a:xfrm>
          <a:off x="0" y="0"/>
          <a:ext cx="10034640" cy="983520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732600</xdr:colOff>
      <xdr:row>42</xdr:row>
      <xdr:rowOff>171360</xdr:rowOff>
    </xdr:to>
    <xdr:sp macro="" textlink="">
      <xdr:nvSpPr>
        <xdr:cNvPr id="698" name="CustomShape 1" hidden="1">
          <a:extLst>
            <a:ext uri="{FF2B5EF4-FFF2-40B4-BE49-F238E27FC236}">
              <a16:creationId xmlns:a16="http://schemas.microsoft.com/office/drawing/2014/main" id="{00000000-0008-0000-0300-0000BA020000}"/>
            </a:ext>
          </a:extLst>
        </xdr:cNvPr>
        <xdr:cNvSpPr/>
      </xdr:nvSpPr>
      <xdr:spPr>
        <a:xfrm>
          <a:off x="0" y="0"/>
          <a:ext cx="10034640" cy="983520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732600</xdr:colOff>
      <xdr:row>42</xdr:row>
      <xdr:rowOff>171360</xdr:rowOff>
    </xdr:to>
    <xdr:sp macro="" textlink="">
      <xdr:nvSpPr>
        <xdr:cNvPr id="699" name="CustomShape 1" hidden="1">
          <a:extLst>
            <a:ext uri="{FF2B5EF4-FFF2-40B4-BE49-F238E27FC236}">
              <a16:creationId xmlns:a16="http://schemas.microsoft.com/office/drawing/2014/main" id="{00000000-0008-0000-0300-0000BB020000}"/>
            </a:ext>
          </a:extLst>
        </xdr:cNvPr>
        <xdr:cNvSpPr/>
      </xdr:nvSpPr>
      <xdr:spPr>
        <a:xfrm>
          <a:off x="0" y="0"/>
          <a:ext cx="10034640" cy="983520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732600</xdr:colOff>
      <xdr:row>42</xdr:row>
      <xdr:rowOff>171360</xdr:rowOff>
    </xdr:to>
    <xdr:sp macro="" textlink="">
      <xdr:nvSpPr>
        <xdr:cNvPr id="700" name="CustomShape 1" hidden="1">
          <a:extLst>
            <a:ext uri="{FF2B5EF4-FFF2-40B4-BE49-F238E27FC236}">
              <a16:creationId xmlns:a16="http://schemas.microsoft.com/office/drawing/2014/main" id="{00000000-0008-0000-0300-0000BC020000}"/>
            </a:ext>
          </a:extLst>
        </xdr:cNvPr>
        <xdr:cNvSpPr/>
      </xdr:nvSpPr>
      <xdr:spPr>
        <a:xfrm>
          <a:off x="0" y="0"/>
          <a:ext cx="10034640" cy="983520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732600</xdr:colOff>
      <xdr:row>42</xdr:row>
      <xdr:rowOff>171360</xdr:rowOff>
    </xdr:to>
    <xdr:sp macro="" textlink="">
      <xdr:nvSpPr>
        <xdr:cNvPr id="701" name="CustomShape 1" hidden="1">
          <a:extLst>
            <a:ext uri="{FF2B5EF4-FFF2-40B4-BE49-F238E27FC236}">
              <a16:creationId xmlns:a16="http://schemas.microsoft.com/office/drawing/2014/main" id="{00000000-0008-0000-0300-0000BD020000}"/>
            </a:ext>
          </a:extLst>
        </xdr:cNvPr>
        <xdr:cNvSpPr/>
      </xdr:nvSpPr>
      <xdr:spPr>
        <a:xfrm>
          <a:off x="0" y="0"/>
          <a:ext cx="10034640" cy="983520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732600</xdr:colOff>
      <xdr:row>42</xdr:row>
      <xdr:rowOff>171360</xdr:rowOff>
    </xdr:to>
    <xdr:sp macro="" textlink="">
      <xdr:nvSpPr>
        <xdr:cNvPr id="702" name="CustomShape 1" hidden="1">
          <a:extLst>
            <a:ext uri="{FF2B5EF4-FFF2-40B4-BE49-F238E27FC236}">
              <a16:creationId xmlns:a16="http://schemas.microsoft.com/office/drawing/2014/main" id="{00000000-0008-0000-0300-0000BE020000}"/>
            </a:ext>
          </a:extLst>
        </xdr:cNvPr>
        <xdr:cNvSpPr/>
      </xdr:nvSpPr>
      <xdr:spPr>
        <a:xfrm>
          <a:off x="0" y="0"/>
          <a:ext cx="10034640" cy="983520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729000</xdr:colOff>
      <xdr:row>39</xdr:row>
      <xdr:rowOff>214920</xdr:rowOff>
    </xdr:to>
    <xdr:sp macro="" textlink="">
      <xdr:nvSpPr>
        <xdr:cNvPr id="817" name="CustomShape 1" hidden="1">
          <a:extLst>
            <a:ext uri="{FF2B5EF4-FFF2-40B4-BE49-F238E27FC236}">
              <a16:creationId xmlns:a16="http://schemas.microsoft.com/office/drawing/2014/main" id="{00000000-0008-0000-0300-000031030000}"/>
            </a:ext>
          </a:extLst>
        </xdr:cNvPr>
        <xdr:cNvSpPr/>
      </xdr:nvSpPr>
      <xdr:spPr>
        <a:xfrm>
          <a:off x="0" y="0"/>
          <a:ext cx="1003104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729000</xdr:colOff>
      <xdr:row>39</xdr:row>
      <xdr:rowOff>214920</xdr:rowOff>
    </xdr:to>
    <xdr:sp macro="" textlink="">
      <xdr:nvSpPr>
        <xdr:cNvPr id="818" name="CustomShape 1" hidden="1">
          <a:extLst>
            <a:ext uri="{FF2B5EF4-FFF2-40B4-BE49-F238E27FC236}">
              <a16:creationId xmlns:a16="http://schemas.microsoft.com/office/drawing/2014/main" id="{00000000-0008-0000-0300-000032030000}"/>
            </a:ext>
          </a:extLst>
        </xdr:cNvPr>
        <xdr:cNvSpPr/>
      </xdr:nvSpPr>
      <xdr:spPr>
        <a:xfrm>
          <a:off x="0" y="0"/>
          <a:ext cx="1003104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729000</xdr:colOff>
      <xdr:row>39</xdr:row>
      <xdr:rowOff>214920</xdr:rowOff>
    </xdr:to>
    <xdr:sp macro="" textlink="">
      <xdr:nvSpPr>
        <xdr:cNvPr id="819" name="CustomShape 1" hidden="1">
          <a:extLst>
            <a:ext uri="{FF2B5EF4-FFF2-40B4-BE49-F238E27FC236}">
              <a16:creationId xmlns:a16="http://schemas.microsoft.com/office/drawing/2014/main" id="{00000000-0008-0000-0300-000033030000}"/>
            </a:ext>
          </a:extLst>
        </xdr:cNvPr>
        <xdr:cNvSpPr/>
      </xdr:nvSpPr>
      <xdr:spPr>
        <a:xfrm>
          <a:off x="0" y="0"/>
          <a:ext cx="1003104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729000</xdr:colOff>
      <xdr:row>39</xdr:row>
      <xdr:rowOff>214920</xdr:rowOff>
    </xdr:to>
    <xdr:sp macro="" textlink="">
      <xdr:nvSpPr>
        <xdr:cNvPr id="820" name="CustomShape 1" hidden="1">
          <a:extLst>
            <a:ext uri="{FF2B5EF4-FFF2-40B4-BE49-F238E27FC236}">
              <a16:creationId xmlns:a16="http://schemas.microsoft.com/office/drawing/2014/main" id="{00000000-0008-0000-0300-000034030000}"/>
            </a:ext>
          </a:extLst>
        </xdr:cNvPr>
        <xdr:cNvSpPr/>
      </xdr:nvSpPr>
      <xdr:spPr>
        <a:xfrm>
          <a:off x="0" y="0"/>
          <a:ext cx="1003104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729000</xdr:colOff>
      <xdr:row>39</xdr:row>
      <xdr:rowOff>214920</xdr:rowOff>
    </xdr:to>
    <xdr:sp macro="" textlink="">
      <xdr:nvSpPr>
        <xdr:cNvPr id="821" name="CustomShape 1" hidden="1">
          <a:extLst>
            <a:ext uri="{FF2B5EF4-FFF2-40B4-BE49-F238E27FC236}">
              <a16:creationId xmlns:a16="http://schemas.microsoft.com/office/drawing/2014/main" id="{00000000-0008-0000-0300-000035030000}"/>
            </a:ext>
          </a:extLst>
        </xdr:cNvPr>
        <xdr:cNvSpPr/>
      </xdr:nvSpPr>
      <xdr:spPr>
        <a:xfrm>
          <a:off x="0" y="0"/>
          <a:ext cx="1003104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729000</xdr:colOff>
      <xdr:row>39</xdr:row>
      <xdr:rowOff>214920</xdr:rowOff>
    </xdr:to>
    <xdr:sp macro="" textlink="">
      <xdr:nvSpPr>
        <xdr:cNvPr id="822" name="CustomShape 1" hidden="1">
          <a:extLst>
            <a:ext uri="{FF2B5EF4-FFF2-40B4-BE49-F238E27FC236}">
              <a16:creationId xmlns:a16="http://schemas.microsoft.com/office/drawing/2014/main" id="{00000000-0008-0000-0300-000036030000}"/>
            </a:ext>
          </a:extLst>
        </xdr:cNvPr>
        <xdr:cNvSpPr/>
      </xdr:nvSpPr>
      <xdr:spPr>
        <a:xfrm>
          <a:off x="0" y="0"/>
          <a:ext cx="1003104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729000</xdr:colOff>
      <xdr:row>39</xdr:row>
      <xdr:rowOff>214920</xdr:rowOff>
    </xdr:to>
    <xdr:sp macro="" textlink="">
      <xdr:nvSpPr>
        <xdr:cNvPr id="823" name="CustomShape 1" hidden="1">
          <a:extLst>
            <a:ext uri="{FF2B5EF4-FFF2-40B4-BE49-F238E27FC236}">
              <a16:creationId xmlns:a16="http://schemas.microsoft.com/office/drawing/2014/main" id="{00000000-0008-0000-0300-000037030000}"/>
            </a:ext>
          </a:extLst>
        </xdr:cNvPr>
        <xdr:cNvSpPr/>
      </xdr:nvSpPr>
      <xdr:spPr>
        <a:xfrm>
          <a:off x="0" y="0"/>
          <a:ext cx="1003104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729000</xdr:colOff>
      <xdr:row>39</xdr:row>
      <xdr:rowOff>214920</xdr:rowOff>
    </xdr:to>
    <xdr:sp macro="" textlink="">
      <xdr:nvSpPr>
        <xdr:cNvPr id="824" name="CustomShape 1" hidden="1">
          <a:extLst>
            <a:ext uri="{FF2B5EF4-FFF2-40B4-BE49-F238E27FC236}">
              <a16:creationId xmlns:a16="http://schemas.microsoft.com/office/drawing/2014/main" id="{00000000-0008-0000-0300-000038030000}"/>
            </a:ext>
          </a:extLst>
        </xdr:cNvPr>
        <xdr:cNvSpPr/>
      </xdr:nvSpPr>
      <xdr:spPr>
        <a:xfrm>
          <a:off x="0" y="0"/>
          <a:ext cx="1003104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729000</xdr:colOff>
      <xdr:row>39</xdr:row>
      <xdr:rowOff>214920</xdr:rowOff>
    </xdr:to>
    <xdr:sp macro="" textlink="">
      <xdr:nvSpPr>
        <xdr:cNvPr id="825" name="CustomShape 1" hidden="1">
          <a:extLst>
            <a:ext uri="{FF2B5EF4-FFF2-40B4-BE49-F238E27FC236}">
              <a16:creationId xmlns:a16="http://schemas.microsoft.com/office/drawing/2014/main" id="{00000000-0008-0000-0300-000039030000}"/>
            </a:ext>
          </a:extLst>
        </xdr:cNvPr>
        <xdr:cNvSpPr/>
      </xdr:nvSpPr>
      <xdr:spPr>
        <a:xfrm>
          <a:off x="0" y="0"/>
          <a:ext cx="1003104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729360</xdr:colOff>
      <xdr:row>39</xdr:row>
      <xdr:rowOff>214920</xdr:rowOff>
    </xdr:to>
    <xdr:sp macro="" textlink="">
      <xdr:nvSpPr>
        <xdr:cNvPr id="826" name="CustomShape 1" hidden="1">
          <a:extLst>
            <a:ext uri="{FF2B5EF4-FFF2-40B4-BE49-F238E27FC236}">
              <a16:creationId xmlns:a16="http://schemas.microsoft.com/office/drawing/2014/main" id="{00000000-0008-0000-0300-00003A030000}"/>
            </a:ext>
          </a:extLst>
        </xdr:cNvPr>
        <xdr:cNvSpPr/>
      </xdr:nvSpPr>
      <xdr:spPr>
        <a:xfrm>
          <a:off x="0" y="0"/>
          <a:ext cx="1003140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729360</xdr:colOff>
      <xdr:row>39</xdr:row>
      <xdr:rowOff>214920</xdr:rowOff>
    </xdr:to>
    <xdr:sp macro="" textlink="">
      <xdr:nvSpPr>
        <xdr:cNvPr id="827" name="CustomShape 1" hidden="1">
          <a:extLst>
            <a:ext uri="{FF2B5EF4-FFF2-40B4-BE49-F238E27FC236}">
              <a16:creationId xmlns:a16="http://schemas.microsoft.com/office/drawing/2014/main" id="{00000000-0008-0000-0300-00003B030000}"/>
            </a:ext>
          </a:extLst>
        </xdr:cNvPr>
        <xdr:cNvSpPr/>
      </xdr:nvSpPr>
      <xdr:spPr>
        <a:xfrm>
          <a:off x="0" y="0"/>
          <a:ext cx="1003140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729360</xdr:colOff>
      <xdr:row>39</xdr:row>
      <xdr:rowOff>214920</xdr:rowOff>
    </xdr:to>
    <xdr:sp macro="" textlink="">
      <xdr:nvSpPr>
        <xdr:cNvPr id="828" name="CustomShape 1" hidden="1">
          <a:extLst>
            <a:ext uri="{FF2B5EF4-FFF2-40B4-BE49-F238E27FC236}">
              <a16:creationId xmlns:a16="http://schemas.microsoft.com/office/drawing/2014/main" id="{00000000-0008-0000-0300-00003C030000}"/>
            </a:ext>
          </a:extLst>
        </xdr:cNvPr>
        <xdr:cNvSpPr/>
      </xdr:nvSpPr>
      <xdr:spPr>
        <a:xfrm>
          <a:off x="0" y="0"/>
          <a:ext cx="1003140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729360</xdr:colOff>
      <xdr:row>39</xdr:row>
      <xdr:rowOff>214920</xdr:rowOff>
    </xdr:to>
    <xdr:sp macro="" textlink="">
      <xdr:nvSpPr>
        <xdr:cNvPr id="829" name="CustomShape 1" hidden="1">
          <a:extLst>
            <a:ext uri="{FF2B5EF4-FFF2-40B4-BE49-F238E27FC236}">
              <a16:creationId xmlns:a16="http://schemas.microsoft.com/office/drawing/2014/main" id="{00000000-0008-0000-0300-00003D030000}"/>
            </a:ext>
          </a:extLst>
        </xdr:cNvPr>
        <xdr:cNvSpPr/>
      </xdr:nvSpPr>
      <xdr:spPr>
        <a:xfrm>
          <a:off x="0" y="0"/>
          <a:ext cx="1003140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729360</xdr:colOff>
      <xdr:row>39</xdr:row>
      <xdr:rowOff>214920</xdr:rowOff>
    </xdr:to>
    <xdr:sp macro="" textlink="">
      <xdr:nvSpPr>
        <xdr:cNvPr id="830" name="CustomShape 1" hidden="1">
          <a:extLst>
            <a:ext uri="{FF2B5EF4-FFF2-40B4-BE49-F238E27FC236}">
              <a16:creationId xmlns:a16="http://schemas.microsoft.com/office/drawing/2014/main" id="{00000000-0008-0000-0300-00003E030000}"/>
            </a:ext>
          </a:extLst>
        </xdr:cNvPr>
        <xdr:cNvSpPr/>
      </xdr:nvSpPr>
      <xdr:spPr>
        <a:xfrm>
          <a:off x="0" y="0"/>
          <a:ext cx="1003140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729360</xdr:colOff>
      <xdr:row>39</xdr:row>
      <xdr:rowOff>214920</xdr:rowOff>
    </xdr:to>
    <xdr:sp macro="" textlink="">
      <xdr:nvSpPr>
        <xdr:cNvPr id="831" name="CustomShape 1" hidden="1">
          <a:extLst>
            <a:ext uri="{FF2B5EF4-FFF2-40B4-BE49-F238E27FC236}">
              <a16:creationId xmlns:a16="http://schemas.microsoft.com/office/drawing/2014/main" id="{00000000-0008-0000-0300-00003F030000}"/>
            </a:ext>
          </a:extLst>
        </xdr:cNvPr>
        <xdr:cNvSpPr/>
      </xdr:nvSpPr>
      <xdr:spPr>
        <a:xfrm>
          <a:off x="0" y="0"/>
          <a:ext cx="1003140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729720</xdr:colOff>
      <xdr:row>39</xdr:row>
      <xdr:rowOff>214920</xdr:rowOff>
    </xdr:to>
    <xdr:sp macro="" textlink="">
      <xdr:nvSpPr>
        <xdr:cNvPr id="832" name="CustomShape 1" hidden="1">
          <a:extLst>
            <a:ext uri="{FF2B5EF4-FFF2-40B4-BE49-F238E27FC236}">
              <a16:creationId xmlns:a16="http://schemas.microsoft.com/office/drawing/2014/main" id="{00000000-0008-0000-0300-000040030000}"/>
            </a:ext>
          </a:extLst>
        </xdr:cNvPr>
        <xdr:cNvSpPr/>
      </xdr:nvSpPr>
      <xdr:spPr>
        <a:xfrm>
          <a:off x="0" y="0"/>
          <a:ext cx="1003176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729720</xdr:colOff>
      <xdr:row>39</xdr:row>
      <xdr:rowOff>214920</xdr:rowOff>
    </xdr:to>
    <xdr:sp macro="" textlink="">
      <xdr:nvSpPr>
        <xdr:cNvPr id="833" name="CustomShape 1" hidden="1">
          <a:extLst>
            <a:ext uri="{FF2B5EF4-FFF2-40B4-BE49-F238E27FC236}">
              <a16:creationId xmlns:a16="http://schemas.microsoft.com/office/drawing/2014/main" id="{00000000-0008-0000-0300-000041030000}"/>
            </a:ext>
          </a:extLst>
        </xdr:cNvPr>
        <xdr:cNvSpPr/>
      </xdr:nvSpPr>
      <xdr:spPr>
        <a:xfrm>
          <a:off x="0" y="0"/>
          <a:ext cx="1003176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729720</xdr:colOff>
      <xdr:row>39</xdr:row>
      <xdr:rowOff>214920</xdr:rowOff>
    </xdr:to>
    <xdr:sp macro="" textlink="">
      <xdr:nvSpPr>
        <xdr:cNvPr id="834" name="CustomShape 1" hidden="1">
          <a:extLst>
            <a:ext uri="{FF2B5EF4-FFF2-40B4-BE49-F238E27FC236}">
              <a16:creationId xmlns:a16="http://schemas.microsoft.com/office/drawing/2014/main" id="{00000000-0008-0000-0300-000042030000}"/>
            </a:ext>
          </a:extLst>
        </xdr:cNvPr>
        <xdr:cNvSpPr/>
      </xdr:nvSpPr>
      <xdr:spPr>
        <a:xfrm>
          <a:off x="0" y="0"/>
          <a:ext cx="1003176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729720</xdr:colOff>
      <xdr:row>39</xdr:row>
      <xdr:rowOff>214920</xdr:rowOff>
    </xdr:to>
    <xdr:sp macro="" textlink="">
      <xdr:nvSpPr>
        <xdr:cNvPr id="835" name="CustomShape 1" hidden="1">
          <a:extLst>
            <a:ext uri="{FF2B5EF4-FFF2-40B4-BE49-F238E27FC236}">
              <a16:creationId xmlns:a16="http://schemas.microsoft.com/office/drawing/2014/main" id="{00000000-0008-0000-0300-000043030000}"/>
            </a:ext>
          </a:extLst>
        </xdr:cNvPr>
        <xdr:cNvSpPr/>
      </xdr:nvSpPr>
      <xdr:spPr>
        <a:xfrm>
          <a:off x="0" y="0"/>
          <a:ext cx="1003176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729720</xdr:colOff>
      <xdr:row>39</xdr:row>
      <xdr:rowOff>214920</xdr:rowOff>
    </xdr:to>
    <xdr:sp macro="" textlink="">
      <xdr:nvSpPr>
        <xdr:cNvPr id="836" name="CustomShape 1" hidden="1">
          <a:extLst>
            <a:ext uri="{FF2B5EF4-FFF2-40B4-BE49-F238E27FC236}">
              <a16:creationId xmlns:a16="http://schemas.microsoft.com/office/drawing/2014/main" id="{00000000-0008-0000-0300-000044030000}"/>
            </a:ext>
          </a:extLst>
        </xdr:cNvPr>
        <xdr:cNvSpPr/>
      </xdr:nvSpPr>
      <xdr:spPr>
        <a:xfrm>
          <a:off x="0" y="0"/>
          <a:ext cx="1003176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729720</xdr:colOff>
      <xdr:row>39</xdr:row>
      <xdr:rowOff>214920</xdr:rowOff>
    </xdr:to>
    <xdr:sp macro="" textlink="">
      <xdr:nvSpPr>
        <xdr:cNvPr id="837" name="CustomShape 1" hidden="1">
          <a:extLst>
            <a:ext uri="{FF2B5EF4-FFF2-40B4-BE49-F238E27FC236}">
              <a16:creationId xmlns:a16="http://schemas.microsoft.com/office/drawing/2014/main" id="{00000000-0008-0000-0300-000045030000}"/>
            </a:ext>
          </a:extLst>
        </xdr:cNvPr>
        <xdr:cNvSpPr/>
      </xdr:nvSpPr>
      <xdr:spPr>
        <a:xfrm>
          <a:off x="0" y="0"/>
          <a:ext cx="1003176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730080</xdr:colOff>
      <xdr:row>39</xdr:row>
      <xdr:rowOff>214920</xdr:rowOff>
    </xdr:to>
    <xdr:sp macro="" textlink="">
      <xdr:nvSpPr>
        <xdr:cNvPr id="838" name="CustomShape 1" hidden="1">
          <a:extLst>
            <a:ext uri="{FF2B5EF4-FFF2-40B4-BE49-F238E27FC236}">
              <a16:creationId xmlns:a16="http://schemas.microsoft.com/office/drawing/2014/main" id="{00000000-0008-0000-0300-000046030000}"/>
            </a:ext>
          </a:extLst>
        </xdr:cNvPr>
        <xdr:cNvSpPr/>
      </xdr:nvSpPr>
      <xdr:spPr>
        <a:xfrm>
          <a:off x="0" y="0"/>
          <a:ext cx="1003212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730080</xdr:colOff>
      <xdr:row>39</xdr:row>
      <xdr:rowOff>214920</xdr:rowOff>
    </xdr:to>
    <xdr:sp macro="" textlink="">
      <xdr:nvSpPr>
        <xdr:cNvPr id="839" name="CustomShape 1" hidden="1">
          <a:extLst>
            <a:ext uri="{FF2B5EF4-FFF2-40B4-BE49-F238E27FC236}">
              <a16:creationId xmlns:a16="http://schemas.microsoft.com/office/drawing/2014/main" id="{00000000-0008-0000-0300-000047030000}"/>
            </a:ext>
          </a:extLst>
        </xdr:cNvPr>
        <xdr:cNvSpPr/>
      </xdr:nvSpPr>
      <xdr:spPr>
        <a:xfrm>
          <a:off x="0" y="0"/>
          <a:ext cx="1003212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730080</xdr:colOff>
      <xdr:row>39</xdr:row>
      <xdr:rowOff>214920</xdr:rowOff>
    </xdr:to>
    <xdr:sp macro="" textlink="">
      <xdr:nvSpPr>
        <xdr:cNvPr id="840" name="CustomShape 1" hidden="1">
          <a:extLst>
            <a:ext uri="{FF2B5EF4-FFF2-40B4-BE49-F238E27FC236}">
              <a16:creationId xmlns:a16="http://schemas.microsoft.com/office/drawing/2014/main" id="{00000000-0008-0000-0300-000048030000}"/>
            </a:ext>
          </a:extLst>
        </xdr:cNvPr>
        <xdr:cNvSpPr/>
      </xdr:nvSpPr>
      <xdr:spPr>
        <a:xfrm>
          <a:off x="0" y="0"/>
          <a:ext cx="1003212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730080</xdr:colOff>
      <xdr:row>39</xdr:row>
      <xdr:rowOff>214920</xdr:rowOff>
    </xdr:to>
    <xdr:sp macro="" textlink="">
      <xdr:nvSpPr>
        <xdr:cNvPr id="841" name="CustomShape 1" hidden="1">
          <a:extLst>
            <a:ext uri="{FF2B5EF4-FFF2-40B4-BE49-F238E27FC236}">
              <a16:creationId xmlns:a16="http://schemas.microsoft.com/office/drawing/2014/main" id="{00000000-0008-0000-0300-000049030000}"/>
            </a:ext>
          </a:extLst>
        </xdr:cNvPr>
        <xdr:cNvSpPr/>
      </xdr:nvSpPr>
      <xdr:spPr>
        <a:xfrm>
          <a:off x="0" y="0"/>
          <a:ext cx="1003212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730080</xdr:colOff>
      <xdr:row>39</xdr:row>
      <xdr:rowOff>214920</xdr:rowOff>
    </xdr:to>
    <xdr:sp macro="" textlink="">
      <xdr:nvSpPr>
        <xdr:cNvPr id="842" name="CustomShape 1" hidden="1">
          <a:extLst>
            <a:ext uri="{FF2B5EF4-FFF2-40B4-BE49-F238E27FC236}">
              <a16:creationId xmlns:a16="http://schemas.microsoft.com/office/drawing/2014/main" id="{00000000-0008-0000-0300-00004A030000}"/>
            </a:ext>
          </a:extLst>
        </xdr:cNvPr>
        <xdr:cNvSpPr/>
      </xdr:nvSpPr>
      <xdr:spPr>
        <a:xfrm>
          <a:off x="0" y="0"/>
          <a:ext cx="1003212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730080</xdr:colOff>
      <xdr:row>39</xdr:row>
      <xdr:rowOff>214920</xdr:rowOff>
    </xdr:to>
    <xdr:sp macro="" textlink="">
      <xdr:nvSpPr>
        <xdr:cNvPr id="843" name="CustomShape 1" hidden="1">
          <a:extLst>
            <a:ext uri="{FF2B5EF4-FFF2-40B4-BE49-F238E27FC236}">
              <a16:creationId xmlns:a16="http://schemas.microsoft.com/office/drawing/2014/main" id="{00000000-0008-0000-0300-00004B030000}"/>
            </a:ext>
          </a:extLst>
        </xdr:cNvPr>
        <xdr:cNvSpPr/>
      </xdr:nvSpPr>
      <xdr:spPr>
        <a:xfrm>
          <a:off x="0" y="0"/>
          <a:ext cx="1003212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730440</xdr:colOff>
      <xdr:row>39</xdr:row>
      <xdr:rowOff>214920</xdr:rowOff>
    </xdr:to>
    <xdr:sp macro="" textlink="">
      <xdr:nvSpPr>
        <xdr:cNvPr id="844" name="CustomShape 1" hidden="1">
          <a:extLst>
            <a:ext uri="{FF2B5EF4-FFF2-40B4-BE49-F238E27FC236}">
              <a16:creationId xmlns:a16="http://schemas.microsoft.com/office/drawing/2014/main" id="{00000000-0008-0000-0300-00004C030000}"/>
            </a:ext>
          </a:extLst>
        </xdr:cNvPr>
        <xdr:cNvSpPr/>
      </xdr:nvSpPr>
      <xdr:spPr>
        <a:xfrm>
          <a:off x="0" y="0"/>
          <a:ext cx="1003248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730440</xdr:colOff>
      <xdr:row>39</xdr:row>
      <xdr:rowOff>214920</xdr:rowOff>
    </xdr:to>
    <xdr:sp macro="" textlink="">
      <xdr:nvSpPr>
        <xdr:cNvPr id="845" name="CustomShape 1" hidden="1">
          <a:extLst>
            <a:ext uri="{FF2B5EF4-FFF2-40B4-BE49-F238E27FC236}">
              <a16:creationId xmlns:a16="http://schemas.microsoft.com/office/drawing/2014/main" id="{00000000-0008-0000-0300-00004D030000}"/>
            </a:ext>
          </a:extLst>
        </xdr:cNvPr>
        <xdr:cNvSpPr/>
      </xdr:nvSpPr>
      <xdr:spPr>
        <a:xfrm>
          <a:off x="0" y="0"/>
          <a:ext cx="1003248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730440</xdr:colOff>
      <xdr:row>39</xdr:row>
      <xdr:rowOff>214920</xdr:rowOff>
    </xdr:to>
    <xdr:sp macro="" textlink="">
      <xdr:nvSpPr>
        <xdr:cNvPr id="846" name="CustomShape 1" hidden="1">
          <a:extLst>
            <a:ext uri="{FF2B5EF4-FFF2-40B4-BE49-F238E27FC236}">
              <a16:creationId xmlns:a16="http://schemas.microsoft.com/office/drawing/2014/main" id="{00000000-0008-0000-0300-00004E030000}"/>
            </a:ext>
          </a:extLst>
        </xdr:cNvPr>
        <xdr:cNvSpPr/>
      </xdr:nvSpPr>
      <xdr:spPr>
        <a:xfrm>
          <a:off x="0" y="0"/>
          <a:ext cx="1003248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730440</xdr:colOff>
      <xdr:row>39</xdr:row>
      <xdr:rowOff>214920</xdr:rowOff>
    </xdr:to>
    <xdr:sp macro="" textlink="">
      <xdr:nvSpPr>
        <xdr:cNvPr id="847" name="CustomShape 1" hidden="1">
          <a:extLst>
            <a:ext uri="{FF2B5EF4-FFF2-40B4-BE49-F238E27FC236}">
              <a16:creationId xmlns:a16="http://schemas.microsoft.com/office/drawing/2014/main" id="{00000000-0008-0000-0300-00004F030000}"/>
            </a:ext>
          </a:extLst>
        </xdr:cNvPr>
        <xdr:cNvSpPr/>
      </xdr:nvSpPr>
      <xdr:spPr>
        <a:xfrm>
          <a:off x="0" y="0"/>
          <a:ext cx="1003248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730440</xdr:colOff>
      <xdr:row>39</xdr:row>
      <xdr:rowOff>214920</xdr:rowOff>
    </xdr:to>
    <xdr:sp macro="" textlink="">
      <xdr:nvSpPr>
        <xdr:cNvPr id="848" name="CustomShape 1" hidden="1">
          <a:extLst>
            <a:ext uri="{FF2B5EF4-FFF2-40B4-BE49-F238E27FC236}">
              <a16:creationId xmlns:a16="http://schemas.microsoft.com/office/drawing/2014/main" id="{00000000-0008-0000-0300-000050030000}"/>
            </a:ext>
          </a:extLst>
        </xdr:cNvPr>
        <xdr:cNvSpPr/>
      </xdr:nvSpPr>
      <xdr:spPr>
        <a:xfrm>
          <a:off x="0" y="0"/>
          <a:ext cx="1003248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730440</xdr:colOff>
      <xdr:row>39</xdr:row>
      <xdr:rowOff>214920</xdr:rowOff>
    </xdr:to>
    <xdr:sp macro="" textlink="">
      <xdr:nvSpPr>
        <xdr:cNvPr id="849" name="CustomShape 1" hidden="1">
          <a:extLst>
            <a:ext uri="{FF2B5EF4-FFF2-40B4-BE49-F238E27FC236}">
              <a16:creationId xmlns:a16="http://schemas.microsoft.com/office/drawing/2014/main" id="{00000000-0008-0000-0300-000051030000}"/>
            </a:ext>
          </a:extLst>
        </xdr:cNvPr>
        <xdr:cNvSpPr/>
      </xdr:nvSpPr>
      <xdr:spPr>
        <a:xfrm>
          <a:off x="0" y="0"/>
          <a:ext cx="1003248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730800</xdr:colOff>
      <xdr:row>39</xdr:row>
      <xdr:rowOff>45360</xdr:rowOff>
    </xdr:to>
    <xdr:sp macro="" textlink="">
      <xdr:nvSpPr>
        <xdr:cNvPr id="850" name="CustomShape 1" hidden="1">
          <a:extLst>
            <a:ext uri="{FF2B5EF4-FFF2-40B4-BE49-F238E27FC236}">
              <a16:creationId xmlns:a16="http://schemas.microsoft.com/office/drawing/2014/main" id="{00000000-0008-0000-0300-000052030000}"/>
            </a:ext>
          </a:extLst>
        </xdr:cNvPr>
        <xdr:cNvSpPr/>
      </xdr:nvSpPr>
      <xdr:spPr>
        <a:xfrm>
          <a:off x="0" y="0"/>
          <a:ext cx="10032840" cy="90576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730800</xdr:colOff>
      <xdr:row>39</xdr:row>
      <xdr:rowOff>45360</xdr:rowOff>
    </xdr:to>
    <xdr:sp macro="" textlink="">
      <xdr:nvSpPr>
        <xdr:cNvPr id="851" name="CustomShape 1" hidden="1">
          <a:extLst>
            <a:ext uri="{FF2B5EF4-FFF2-40B4-BE49-F238E27FC236}">
              <a16:creationId xmlns:a16="http://schemas.microsoft.com/office/drawing/2014/main" id="{00000000-0008-0000-0300-000053030000}"/>
            </a:ext>
          </a:extLst>
        </xdr:cNvPr>
        <xdr:cNvSpPr/>
      </xdr:nvSpPr>
      <xdr:spPr>
        <a:xfrm>
          <a:off x="0" y="0"/>
          <a:ext cx="10032840" cy="90576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730800</xdr:colOff>
      <xdr:row>39</xdr:row>
      <xdr:rowOff>45360</xdr:rowOff>
    </xdr:to>
    <xdr:sp macro="" textlink="">
      <xdr:nvSpPr>
        <xdr:cNvPr id="852" name="CustomShape 1" hidden="1">
          <a:extLst>
            <a:ext uri="{FF2B5EF4-FFF2-40B4-BE49-F238E27FC236}">
              <a16:creationId xmlns:a16="http://schemas.microsoft.com/office/drawing/2014/main" id="{00000000-0008-0000-0300-000054030000}"/>
            </a:ext>
          </a:extLst>
        </xdr:cNvPr>
        <xdr:cNvSpPr/>
      </xdr:nvSpPr>
      <xdr:spPr>
        <a:xfrm>
          <a:off x="0" y="0"/>
          <a:ext cx="10032840" cy="90576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730800</xdr:colOff>
      <xdr:row>39</xdr:row>
      <xdr:rowOff>45360</xdr:rowOff>
    </xdr:to>
    <xdr:sp macro="" textlink="">
      <xdr:nvSpPr>
        <xdr:cNvPr id="853" name="CustomShape 1" hidden="1">
          <a:extLst>
            <a:ext uri="{FF2B5EF4-FFF2-40B4-BE49-F238E27FC236}">
              <a16:creationId xmlns:a16="http://schemas.microsoft.com/office/drawing/2014/main" id="{00000000-0008-0000-0300-000055030000}"/>
            </a:ext>
          </a:extLst>
        </xdr:cNvPr>
        <xdr:cNvSpPr/>
      </xdr:nvSpPr>
      <xdr:spPr>
        <a:xfrm>
          <a:off x="0" y="0"/>
          <a:ext cx="10032840" cy="90576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730800</xdr:colOff>
      <xdr:row>39</xdr:row>
      <xdr:rowOff>45360</xdr:rowOff>
    </xdr:to>
    <xdr:sp macro="" textlink="">
      <xdr:nvSpPr>
        <xdr:cNvPr id="854" name="CustomShape 1" hidden="1">
          <a:extLst>
            <a:ext uri="{FF2B5EF4-FFF2-40B4-BE49-F238E27FC236}">
              <a16:creationId xmlns:a16="http://schemas.microsoft.com/office/drawing/2014/main" id="{00000000-0008-0000-0300-000056030000}"/>
            </a:ext>
          </a:extLst>
        </xdr:cNvPr>
        <xdr:cNvSpPr/>
      </xdr:nvSpPr>
      <xdr:spPr>
        <a:xfrm>
          <a:off x="0" y="0"/>
          <a:ext cx="10032840" cy="90576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730800</xdr:colOff>
      <xdr:row>39</xdr:row>
      <xdr:rowOff>45360</xdr:rowOff>
    </xdr:to>
    <xdr:sp macro="" textlink="">
      <xdr:nvSpPr>
        <xdr:cNvPr id="855" name="CustomShape 1" hidden="1">
          <a:extLst>
            <a:ext uri="{FF2B5EF4-FFF2-40B4-BE49-F238E27FC236}">
              <a16:creationId xmlns:a16="http://schemas.microsoft.com/office/drawing/2014/main" id="{00000000-0008-0000-0300-000057030000}"/>
            </a:ext>
          </a:extLst>
        </xdr:cNvPr>
        <xdr:cNvSpPr/>
      </xdr:nvSpPr>
      <xdr:spPr>
        <a:xfrm>
          <a:off x="0" y="0"/>
          <a:ext cx="10032840" cy="90576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731520</xdr:colOff>
      <xdr:row>42</xdr:row>
      <xdr:rowOff>170280</xdr:rowOff>
    </xdr:to>
    <xdr:sp macro="" textlink="">
      <xdr:nvSpPr>
        <xdr:cNvPr id="856" name="CustomShape 1" hidden="1">
          <a:extLst>
            <a:ext uri="{FF2B5EF4-FFF2-40B4-BE49-F238E27FC236}">
              <a16:creationId xmlns:a16="http://schemas.microsoft.com/office/drawing/2014/main" id="{00000000-0008-0000-0300-000058030000}"/>
            </a:ext>
          </a:extLst>
        </xdr:cNvPr>
        <xdr:cNvSpPr/>
      </xdr:nvSpPr>
      <xdr:spPr>
        <a:xfrm>
          <a:off x="0" y="0"/>
          <a:ext cx="10033560" cy="983412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731520</xdr:colOff>
      <xdr:row>42</xdr:row>
      <xdr:rowOff>170280</xdr:rowOff>
    </xdr:to>
    <xdr:sp macro="" textlink="">
      <xdr:nvSpPr>
        <xdr:cNvPr id="857" name="CustomShape 1" hidden="1">
          <a:extLst>
            <a:ext uri="{FF2B5EF4-FFF2-40B4-BE49-F238E27FC236}">
              <a16:creationId xmlns:a16="http://schemas.microsoft.com/office/drawing/2014/main" id="{00000000-0008-0000-0300-000059030000}"/>
            </a:ext>
          </a:extLst>
        </xdr:cNvPr>
        <xdr:cNvSpPr/>
      </xdr:nvSpPr>
      <xdr:spPr>
        <a:xfrm>
          <a:off x="0" y="0"/>
          <a:ext cx="10033560" cy="983412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731520</xdr:colOff>
      <xdr:row>42</xdr:row>
      <xdr:rowOff>170280</xdr:rowOff>
    </xdr:to>
    <xdr:sp macro="" textlink="">
      <xdr:nvSpPr>
        <xdr:cNvPr id="858" name="CustomShape 1" hidden="1">
          <a:extLst>
            <a:ext uri="{FF2B5EF4-FFF2-40B4-BE49-F238E27FC236}">
              <a16:creationId xmlns:a16="http://schemas.microsoft.com/office/drawing/2014/main" id="{00000000-0008-0000-0300-00005A030000}"/>
            </a:ext>
          </a:extLst>
        </xdr:cNvPr>
        <xdr:cNvSpPr/>
      </xdr:nvSpPr>
      <xdr:spPr>
        <a:xfrm>
          <a:off x="0" y="0"/>
          <a:ext cx="10033560" cy="983412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731520</xdr:colOff>
      <xdr:row>42</xdr:row>
      <xdr:rowOff>170280</xdr:rowOff>
    </xdr:to>
    <xdr:sp macro="" textlink="">
      <xdr:nvSpPr>
        <xdr:cNvPr id="859" name="CustomShape 1" hidden="1">
          <a:extLst>
            <a:ext uri="{FF2B5EF4-FFF2-40B4-BE49-F238E27FC236}">
              <a16:creationId xmlns:a16="http://schemas.microsoft.com/office/drawing/2014/main" id="{00000000-0008-0000-0300-00005B030000}"/>
            </a:ext>
          </a:extLst>
        </xdr:cNvPr>
        <xdr:cNvSpPr/>
      </xdr:nvSpPr>
      <xdr:spPr>
        <a:xfrm>
          <a:off x="0" y="0"/>
          <a:ext cx="10033560" cy="983412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731520</xdr:colOff>
      <xdr:row>42</xdr:row>
      <xdr:rowOff>170280</xdr:rowOff>
    </xdr:to>
    <xdr:sp macro="" textlink="">
      <xdr:nvSpPr>
        <xdr:cNvPr id="860" name="CustomShape 1" hidden="1">
          <a:extLst>
            <a:ext uri="{FF2B5EF4-FFF2-40B4-BE49-F238E27FC236}">
              <a16:creationId xmlns:a16="http://schemas.microsoft.com/office/drawing/2014/main" id="{00000000-0008-0000-0300-00005C030000}"/>
            </a:ext>
          </a:extLst>
        </xdr:cNvPr>
        <xdr:cNvSpPr/>
      </xdr:nvSpPr>
      <xdr:spPr>
        <a:xfrm>
          <a:off x="0" y="0"/>
          <a:ext cx="10033560" cy="983412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731520</xdr:colOff>
      <xdr:row>42</xdr:row>
      <xdr:rowOff>170280</xdr:rowOff>
    </xdr:to>
    <xdr:sp macro="" textlink="">
      <xdr:nvSpPr>
        <xdr:cNvPr id="861" name="CustomShape 1" hidden="1">
          <a:extLst>
            <a:ext uri="{FF2B5EF4-FFF2-40B4-BE49-F238E27FC236}">
              <a16:creationId xmlns:a16="http://schemas.microsoft.com/office/drawing/2014/main" id="{00000000-0008-0000-0300-00005D030000}"/>
            </a:ext>
          </a:extLst>
        </xdr:cNvPr>
        <xdr:cNvSpPr/>
      </xdr:nvSpPr>
      <xdr:spPr>
        <a:xfrm>
          <a:off x="0" y="0"/>
          <a:ext cx="10033560" cy="983412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731520</xdr:colOff>
      <xdr:row>42</xdr:row>
      <xdr:rowOff>170280</xdr:rowOff>
    </xdr:to>
    <xdr:sp macro="" textlink="">
      <xdr:nvSpPr>
        <xdr:cNvPr id="862" name="CustomShape 1" hidden="1">
          <a:extLst>
            <a:ext uri="{FF2B5EF4-FFF2-40B4-BE49-F238E27FC236}">
              <a16:creationId xmlns:a16="http://schemas.microsoft.com/office/drawing/2014/main" id="{00000000-0008-0000-0300-00005E030000}"/>
            </a:ext>
          </a:extLst>
        </xdr:cNvPr>
        <xdr:cNvSpPr/>
      </xdr:nvSpPr>
      <xdr:spPr>
        <a:xfrm>
          <a:off x="0" y="0"/>
          <a:ext cx="10033560" cy="983412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731520</xdr:colOff>
      <xdr:row>42</xdr:row>
      <xdr:rowOff>170280</xdr:rowOff>
    </xdr:to>
    <xdr:sp macro="" textlink="">
      <xdr:nvSpPr>
        <xdr:cNvPr id="863" name="CustomShape 1" hidden="1">
          <a:extLst>
            <a:ext uri="{FF2B5EF4-FFF2-40B4-BE49-F238E27FC236}">
              <a16:creationId xmlns:a16="http://schemas.microsoft.com/office/drawing/2014/main" id="{00000000-0008-0000-0300-00005F030000}"/>
            </a:ext>
          </a:extLst>
        </xdr:cNvPr>
        <xdr:cNvSpPr/>
      </xdr:nvSpPr>
      <xdr:spPr>
        <a:xfrm>
          <a:off x="0" y="0"/>
          <a:ext cx="10033560" cy="983412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731880</xdr:colOff>
      <xdr:row>42</xdr:row>
      <xdr:rowOff>170640</xdr:rowOff>
    </xdr:to>
    <xdr:sp macro="" textlink="">
      <xdr:nvSpPr>
        <xdr:cNvPr id="864" name="CustomShape 1" hidden="1">
          <a:extLst>
            <a:ext uri="{FF2B5EF4-FFF2-40B4-BE49-F238E27FC236}">
              <a16:creationId xmlns:a16="http://schemas.microsoft.com/office/drawing/2014/main" id="{00000000-0008-0000-0300-000060030000}"/>
            </a:ext>
          </a:extLst>
        </xdr:cNvPr>
        <xdr:cNvSpPr/>
      </xdr:nvSpPr>
      <xdr:spPr>
        <a:xfrm>
          <a:off x="0" y="0"/>
          <a:ext cx="10033920" cy="983448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731880</xdr:colOff>
      <xdr:row>42</xdr:row>
      <xdr:rowOff>170640</xdr:rowOff>
    </xdr:to>
    <xdr:sp macro="" textlink="">
      <xdr:nvSpPr>
        <xdr:cNvPr id="865" name="CustomShape 1" hidden="1">
          <a:extLst>
            <a:ext uri="{FF2B5EF4-FFF2-40B4-BE49-F238E27FC236}">
              <a16:creationId xmlns:a16="http://schemas.microsoft.com/office/drawing/2014/main" id="{00000000-0008-0000-0300-000061030000}"/>
            </a:ext>
          </a:extLst>
        </xdr:cNvPr>
        <xdr:cNvSpPr/>
      </xdr:nvSpPr>
      <xdr:spPr>
        <a:xfrm>
          <a:off x="0" y="0"/>
          <a:ext cx="10033920" cy="983448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731880</xdr:colOff>
      <xdr:row>42</xdr:row>
      <xdr:rowOff>170640</xdr:rowOff>
    </xdr:to>
    <xdr:sp macro="" textlink="">
      <xdr:nvSpPr>
        <xdr:cNvPr id="866" name="CustomShape 1" hidden="1">
          <a:extLst>
            <a:ext uri="{FF2B5EF4-FFF2-40B4-BE49-F238E27FC236}">
              <a16:creationId xmlns:a16="http://schemas.microsoft.com/office/drawing/2014/main" id="{00000000-0008-0000-0300-000062030000}"/>
            </a:ext>
          </a:extLst>
        </xdr:cNvPr>
        <xdr:cNvSpPr/>
      </xdr:nvSpPr>
      <xdr:spPr>
        <a:xfrm>
          <a:off x="0" y="0"/>
          <a:ext cx="10033920" cy="983448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731880</xdr:colOff>
      <xdr:row>42</xdr:row>
      <xdr:rowOff>170640</xdr:rowOff>
    </xdr:to>
    <xdr:sp macro="" textlink="">
      <xdr:nvSpPr>
        <xdr:cNvPr id="867" name="CustomShape 1" hidden="1">
          <a:extLst>
            <a:ext uri="{FF2B5EF4-FFF2-40B4-BE49-F238E27FC236}">
              <a16:creationId xmlns:a16="http://schemas.microsoft.com/office/drawing/2014/main" id="{00000000-0008-0000-0300-000063030000}"/>
            </a:ext>
          </a:extLst>
        </xdr:cNvPr>
        <xdr:cNvSpPr/>
      </xdr:nvSpPr>
      <xdr:spPr>
        <a:xfrm>
          <a:off x="0" y="0"/>
          <a:ext cx="10033920" cy="983448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731880</xdr:colOff>
      <xdr:row>42</xdr:row>
      <xdr:rowOff>170640</xdr:rowOff>
    </xdr:to>
    <xdr:sp macro="" textlink="">
      <xdr:nvSpPr>
        <xdr:cNvPr id="868" name="CustomShape 1" hidden="1">
          <a:extLst>
            <a:ext uri="{FF2B5EF4-FFF2-40B4-BE49-F238E27FC236}">
              <a16:creationId xmlns:a16="http://schemas.microsoft.com/office/drawing/2014/main" id="{00000000-0008-0000-0300-000064030000}"/>
            </a:ext>
          </a:extLst>
        </xdr:cNvPr>
        <xdr:cNvSpPr/>
      </xdr:nvSpPr>
      <xdr:spPr>
        <a:xfrm>
          <a:off x="0" y="0"/>
          <a:ext cx="10033920" cy="983448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731880</xdr:colOff>
      <xdr:row>42</xdr:row>
      <xdr:rowOff>170640</xdr:rowOff>
    </xdr:to>
    <xdr:sp macro="" textlink="">
      <xdr:nvSpPr>
        <xdr:cNvPr id="869" name="CustomShape 1" hidden="1">
          <a:extLst>
            <a:ext uri="{FF2B5EF4-FFF2-40B4-BE49-F238E27FC236}">
              <a16:creationId xmlns:a16="http://schemas.microsoft.com/office/drawing/2014/main" id="{00000000-0008-0000-0300-000065030000}"/>
            </a:ext>
          </a:extLst>
        </xdr:cNvPr>
        <xdr:cNvSpPr/>
      </xdr:nvSpPr>
      <xdr:spPr>
        <a:xfrm>
          <a:off x="0" y="0"/>
          <a:ext cx="10033920" cy="983448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731880</xdr:colOff>
      <xdr:row>42</xdr:row>
      <xdr:rowOff>170640</xdr:rowOff>
    </xdr:to>
    <xdr:sp macro="" textlink="">
      <xdr:nvSpPr>
        <xdr:cNvPr id="870" name="CustomShape 1" hidden="1">
          <a:extLst>
            <a:ext uri="{FF2B5EF4-FFF2-40B4-BE49-F238E27FC236}">
              <a16:creationId xmlns:a16="http://schemas.microsoft.com/office/drawing/2014/main" id="{00000000-0008-0000-0300-000066030000}"/>
            </a:ext>
          </a:extLst>
        </xdr:cNvPr>
        <xdr:cNvSpPr/>
      </xdr:nvSpPr>
      <xdr:spPr>
        <a:xfrm>
          <a:off x="0" y="0"/>
          <a:ext cx="10033920" cy="983448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731880</xdr:colOff>
      <xdr:row>42</xdr:row>
      <xdr:rowOff>170640</xdr:rowOff>
    </xdr:to>
    <xdr:sp macro="" textlink="">
      <xdr:nvSpPr>
        <xdr:cNvPr id="871" name="CustomShape 1" hidden="1">
          <a:extLst>
            <a:ext uri="{FF2B5EF4-FFF2-40B4-BE49-F238E27FC236}">
              <a16:creationId xmlns:a16="http://schemas.microsoft.com/office/drawing/2014/main" id="{00000000-0008-0000-0300-000067030000}"/>
            </a:ext>
          </a:extLst>
        </xdr:cNvPr>
        <xdr:cNvSpPr/>
      </xdr:nvSpPr>
      <xdr:spPr>
        <a:xfrm>
          <a:off x="0" y="0"/>
          <a:ext cx="10033920" cy="983448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732600</xdr:colOff>
      <xdr:row>42</xdr:row>
      <xdr:rowOff>171360</xdr:rowOff>
    </xdr:to>
    <xdr:sp macro="" textlink="">
      <xdr:nvSpPr>
        <xdr:cNvPr id="872" name="CustomShape 1" hidden="1">
          <a:extLst>
            <a:ext uri="{FF2B5EF4-FFF2-40B4-BE49-F238E27FC236}">
              <a16:creationId xmlns:a16="http://schemas.microsoft.com/office/drawing/2014/main" id="{00000000-0008-0000-0300-000068030000}"/>
            </a:ext>
          </a:extLst>
        </xdr:cNvPr>
        <xdr:cNvSpPr/>
      </xdr:nvSpPr>
      <xdr:spPr>
        <a:xfrm>
          <a:off x="0" y="0"/>
          <a:ext cx="10034640" cy="983520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732600</xdr:colOff>
      <xdr:row>42</xdr:row>
      <xdr:rowOff>171360</xdr:rowOff>
    </xdr:to>
    <xdr:sp macro="" textlink="">
      <xdr:nvSpPr>
        <xdr:cNvPr id="873" name="CustomShape 1" hidden="1">
          <a:extLst>
            <a:ext uri="{FF2B5EF4-FFF2-40B4-BE49-F238E27FC236}">
              <a16:creationId xmlns:a16="http://schemas.microsoft.com/office/drawing/2014/main" id="{00000000-0008-0000-0300-000069030000}"/>
            </a:ext>
          </a:extLst>
        </xdr:cNvPr>
        <xdr:cNvSpPr/>
      </xdr:nvSpPr>
      <xdr:spPr>
        <a:xfrm>
          <a:off x="0" y="0"/>
          <a:ext cx="10034640" cy="983520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732600</xdr:colOff>
      <xdr:row>42</xdr:row>
      <xdr:rowOff>171360</xdr:rowOff>
    </xdr:to>
    <xdr:sp macro="" textlink="">
      <xdr:nvSpPr>
        <xdr:cNvPr id="874" name="CustomShape 1" hidden="1">
          <a:extLst>
            <a:ext uri="{FF2B5EF4-FFF2-40B4-BE49-F238E27FC236}">
              <a16:creationId xmlns:a16="http://schemas.microsoft.com/office/drawing/2014/main" id="{00000000-0008-0000-0300-00006A030000}"/>
            </a:ext>
          </a:extLst>
        </xdr:cNvPr>
        <xdr:cNvSpPr/>
      </xdr:nvSpPr>
      <xdr:spPr>
        <a:xfrm>
          <a:off x="0" y="0"/>
          <a:ext cx="10034640" cy="983520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732600</xdr:colOff>
      <xdr:row>42</xdr:row>
      <xdr:rowOff>171360</xdr:rowOff>
    </xdr:to>
    <xdr:sp macro="" textlink="">
      <xdr:nvSpPr>
        <xdr:cNvPr id="875" name="CustomShape 1" hidden="1">
          <a:extLst>
            <a:ext uri="{FF2B5EF4-FFF2-40B4-BE49-F238E27FC236}">
              <a16:creationId xmlns:a16="http://schemas.microsoft.com/office/drawing/2014/main" id="{00000000-0008-0000-0300-00006B030000}"/>
            </a:ext>
          </a:extLst>
        </xdr:cNvPr>
        <xdr:cNvSpPr/>
      </xdr:nvSpPr>
      <xdr:spPr>
        <a:xfrm>
          <a:off x="0" y="0"/>
          <a:ext cx="10034640" cy="983520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732600</xdr:colOff>
      <xdr:row>42</xdr:row>
      <xdr:rowOff>171360</xdr:rowOff>
    </xdr:to>
    <xdr:sp macro="" textlink="">
      <xdr:nvSpPr>
        <xdr:cNvPr id="876" name="CustomShape 1" hidden="1">
          <a:extLst>
            <a:ext uri="{FF2B5EF4-FFF2-40B4-BE49-F238E27FC236}">
              <a16:creationId xmlns:a16="http://schemas.microsoft.com/office/drawing/2014/main" id="{00000000-0008-0000-0300-00006C030000}"/>
            </a:ext>
          </a:extLst>
        </xdr:cNvPr>
        <xdr:cNvSpPr/>
      </xdr:nvSpPr>
      <xdr:spPr>
        <a:xfrm>
          <a:off x="0" y="0"/>
          <a:ext cx="10034640" cy="983520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732600</xdr:colOff>
      <xdr:row>42</xdr:row>
      <xdr:rowOff>171360</xdr:rowOff>
    </xdr:to>
    <xdr:sp macro="" textlink="">
      <xdr:nvSpPr>
        <xdr:cNvPr id="877" name="CustomShape 1" hidden="1">
          <a:extLst>
            <a:ext uri="{FF2B5EF4-FFF2-40B4-BE49-F238E27FC236}">
              <a16:creationId xmlns:a16="http://schemas.microsoft.com/office/drawing/2014/main" id="{00000000-0008-0000-0300-00006D030000}"/>
            </a:ext>
          </a:extLst>
        </xdr:cNvPr>
        <xdr:cNvSpPr/>
      </xdr:nvSpPr>
      <xdr:spPr>
        <a:xfrm>
          <a:off x="0" y="0"/>
          <a:ext cx="10034640" cy="983520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732600</xdr:colOff>
      <xdr:row>42</xdr:row>
      <xdr:rowOff>171360</xdr:rowOff>
    </xdr:to>
    <xdr:sp macro="" textlink="">
      <xdr:nvSpPr>
        <xdr:cNvPr id="878" name="CustomShape 1" hidden="1">
          <a:extLst>
            <a:ext uri="{FF2B5EF4-FFF2-40B4-BE49-F238E27FC236}">
              <a16:creationId xmlns:a16="http://schemas.microsoft.com/office/drawing/2014/main" id="{00000000-0008-0000-0300-00006E030000}"/>
            </a:ext>
          </a:extLst>
        </xdr:cNvPr>
        <xdr:cNvSpPr/>
      </xdr:nvSpPr>
      <xdr:spPr>
        <a:xfrm>
          <a:off x="0" y="0"/>
          <a:ext cx="10034640" cy="983520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732600</xdr:colOff>
      <xdr:row>42</xdr:row>
      <xdr:rowOff>171360</xdr:rowOff>
    </xdr:to>
    <xdr:sp macro="" textlink="">
      <xdr:nvSpPr>
        <xdr:cNvPr id="879" name="CustomShape 1" hidden="1">
          <a:extLst>
            <a:ext uri="{FF2B5EF4-FFF2-40B4-BE49-F238E27FC236}">
              <a16:creationId xmlns:a16="http://schemas.microsoft.com/office/drawing/2014/main" id="{00000000-0008-0000-0300-00006F030000}"/>
            </a:ext>
          </a:extLst>
        </xdr:cNvPr>
        <xdr:cNvSpPr/>
      </xdr:nvSpPr>
      <xdr:spPr>
        <a:xfrm>
          <a:off x="0" y="0"/>
          <a:ext cx="10034640" cy="983520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729000</xdr:colOff>
      <xdr:row>39</xdr:row>
      <xdr:rowOff>214920</xdr:rowOff>
    </xdr:to>
    <xdr:sp macro="" textlink="">
      <xdr:nvSpPr>
        <xdr:cNvPr id="1030" name="CustomShape 1" hidden="1">
          <a:extLst>
            <a:ext uri="{FF2B5EF4-FFF2-40B4-BE49-F238E27FC236}">
              <a16:creationId xmlns:a16="http://schemas.microsoft.com/office/drawing/2014/main" id="{00000000-0008-0000-0300-000006040000}"/>
            </a:ext>
          </a:extLst>
        </xdr:cNvPr>
        <xdr:cNvSpPr/>
      </xdr:nvSpPr>
      <xdr:spPr>
        <a:xfrm>
          <a:off x="0" y="0"/>
          <a:ext cx="1003104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729000</xdr:colOff>
      <xdr:row>39</xdr:row>
      <xdr:rowOff>214920</xdr:rowOff>
    </xdr:to>
    <xdr:sp macro="" textlink="">
      <xdr:nvSpPr>
        <xdr:cNvPr id="1031" name="CustomShape 1" hidden="1">
          <a:extLst>
            <a:ext uri="{FF2B5EF4-FFF2-40B4-BE49-F238E27FC236}">
              <a16:creationId xmlns:a16="http://schemas.microsoft.com/office/drawing/2014/main" id="{00000000-0008-0000-0300-000007040000}"/>
            </a:ext>
          </a:extLst>
        </xdr:cNvPr>
        <xdr:cNvSpPr/>
      </xdr:nvSpPr>
      <xdr:spPr>
        <a:xfrm>
          <a:off x="0" y="0"/>
          <a:ext cx="1003104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729000</xdr:colOff>
      <xdr:row>39</xdr:row>
      <xdr:rowOff>214920</xdr:rowOff>
    </xdr:to>
    <xdr:sp macro="" textlink="">
      <xdr:nvSpPr>
        <xdr:cNvPr id="1032" name="CustomShape 1" hidden="1">
          <a:extLst>
            <a:ext uri="{FF2B5EF4-FFF2-40B4-BE49-F238E27FC236}">
              <a16:creationId xmlns:a16="http://schemas.microsoft.com/office/drawing/2014/main" id="{00000000-0008-0000-0300-000008040000}"/>
            </a:ext>
          </a:extLst>
        </xdr:cNvPr>
        <xdr:cNvSpPr/>
      </xdr:nvSpPr>
      <xdr:spPr>
        <a:xfrm>
          <a:off x="0" y="0"/>
          <a:ext cx="1003104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729000</xdr:colOff>
      <xdr:row>39</xdr:row>
      <xdr:rowOff>214920</xdr:rowOff>
    </xdr:to>
    <xdr:sp macro="" textlink="">
      <xdr:nvSpPr>
        <xdr:cNvPr id="1033" name="CustomShape 1" hidden="1">
          <a:extLst>
            <a:ext uri="{FF2B5EF4-FFF2-40B4-BE49-F238E27FC236}">
              <a16:creationId xmlns:a16="http://schemas.microsoft.com/office/drawing/2014/main" id="{00000000-0008-0000-0300-000009040000}"/>
            </a:ext>
          </a:extLst>
        </xdr:cNvPr>
        <xdr:cNvSpPr/>
      </xdr:nvSpPr>
      <xdr:spPr>
        <a:xfrm>
          <a:off x="0" y="0"/>
          <a:ext cx="1003104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729000</xdr:colOff>
      <xdr:row>39</xdr:row>
      <xdr:rowOff>214920</xdr:rowOff>
    </xdr:to>
    <xdr:sp macro="" textlink="">
      <xdr:nvSpPr>
        <xdr:cNvPr id="1034" name="CustomShape 1" hidden="1">
          <a:extLst>
            <a:ext uri="{FF2B5EF4-FFF2-40B4-BE49-F238E27FC236}">
              <a16:creationId xmlns:a16="http://schemas.microsoft.com/office/drawing/2014/main" id="{00000000-0008-0000-0300-00000A040000}"/>
            </a:ext>
          </a:extLst>
        </xdr:cNvPr>
        <xdr:cNvSpPr/>
      </xdr:nvSpPr>
      <xdr:spPr>
        <a:xfrm>
          <a:off x="0" y="0"/>
          <a:ext cx="1003104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729000</xdr:colOff>
      <xdr:row>39</xdr:row>
      <xdr:rowOff>214920</xdr:rowOff>
    </xdr:to>
    <xdr:sp macro="" textlink="">
      <xdr:nvSpPr>
        <xdr:cNvPr id="1035" name="CustomShape 1" hidden="1">
          <a:extLst>
            <a:ext uri="{FF2B5EF4-FFF2-40B4-BE49-F238E27FC236}">
              <a16:creationId xmlns:a16="http://schemas.microsoft.com/office/drawing/2014/main" id="{00000000-0008-0000-0300-00000B040000}"/>
            </a:ext>
          </a:extLst>
        </xdr:cNvPr>
        <xdr:cNvSpPr/>
      </xdr:nvSpPr>
      <xdr:spPr>
        <a:xfrm>
          <a:off x="0" y="0"/>
          <a:ext cx="1003104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729000</xdr:colOff>
      <xdr:row>39</xdr:row>
      <xdr:rowOff>214920</xdr:rowOff>
    </xdr:to>
    <xdr:sp macro="" textlink="">
      <xdr:nvSpPr>
        <xdr:cNvPr id="1036" name="CustomShape 1" hidden="1">
          <a:extLst>
            <a:ext uri="{FF2B5EF4-FFF2-40B4-BE49-F238E27FC236}">
              <a16:creationId xmlns:a16="http://schemas.microsoft.com/office/drawing/2014/main" id="{00000000-0008-0000-0300-00000C040000}"/>
            </a:ext>
          </a:extLst>
        </xdr:cNvPr>
        <xdr:cNvSpPr/>
      </xdr:nvSpPr>
      <xdr:spPr>
        <a:xfrm>
          <a:off x="0" y="0"/>
          <a:ext cx="1003104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729000</xdr:colOff>
      <xdr:row>39</xdr:row>
      <xdr:rowOff>214920</xdr:rowOff>
    </xdr:to>
    <xdr:sp macro="" textlink="">
      <xdr:nvSpPr>
        <xdr:cNvPr id="1037" name="CustomShape 1" hidden="1">
          <a:extLst>
            <a:ext uri="{FF2B5EF4-FFF2-40B4-BE49-F238E27FC236}">
              <a16:creationId xmlns:a16="http://schemas.microsoft.com/office/drawing/2014/main" id="{00000000-0008-0000-0300-00000D040000}"/>
            </a:ext>
          </a:extLst>
        </xdr:cNvPr>
        <xdr:cNvSpPr/>
      </xdr:nvSpPr>
      <xdr:spPr>
        <a:xfrm>
          <a:off x="0" y="0"/>
          <a:ext cx="1003104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729000</xdr:colOff>
      <xdr:row>39</xdr:row>
      <xdr:rowOff>214920</xdr:rowOff>
    </xdr:to>
    <xdr:sp macro="" textlink="">
      <xdr:nvSpPr>
        <xdr:cNvPr id="1038" name="CustomShape 1" hidden="1">
          <a:extLst>
            <a:ext uri="{FF2B5EF4-FFF2-40B4-BE49-F238E27FC236}">
              <a16:creationId xmlns:a16="http://schemas.microsoft.com/office/drawing/2014/main" id="{00000000-0008-0000-0300-00000E040000}"/>
            </a:ext>
          </a:extLst>
        </xdr:cNvPr>
        <xdr:cNvSpPr/>
      </xdr:nvSpPr>
      <xdr:spPr>
        <a:xfrm>
          <a:off x="0" y="0"/>
          <a:ext cx="1003104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729360</xdr:colOff>
      <xdr:row>39</xdr:row>
      <xdr:rowOff>214920</xdr:rowOff>
    </xdr:to>
    <xdr:sp macro="" textlink="">
      <xdr:nvSpPr>
        <xdr:cNvPr id="1039" name="CustomShape 1" hidden="1">
          <a:extLst>
            <a:ext uri="{FF2B5EF4-FFF2-40B4-BE49-F238E27FC236}">
              <a16:creationId xmlns:a16="http://schemas.microsoft.com/office/drawing/2014/main" id="{00000000-0008-0000-0300-00000F040000}"/>
            </a:ext>
          </a:extLst>
        </xdr:cNvPr>
        <xdr:cNvSpPr/>
      </xdr:nvSpPr>
      <xdr:spPr>
        <a:xfrm>
          <a:off x="0" y="0"/>
          <a:ext cx="1003140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729360</xdr:colOff>
      <xdr:row>39</xdr:row>
      <xdr:rowOff>214920</xdr:rowOff>
    </xdr:to>
    <xdr:sp macro="" textlink="">
      <xdr:nvSpPr>
        <xdr:cNvPr id="1040" name="CustomShape 1" hidden="1">
          <a:extLst>
            <a:ext uri="{FF2B5EF4-FFF2-40B4-BE49-F238E27FC236}">
              <a16:creationId xmlns:a16="http://schemas.microsoft.com/office/drawing/2014/main" id="{00000000-0008-0000-0300-000010040000}"/>
            </a:ext>
          </a:extLst>
        </xdr:cNvPr>
        <xdr:cNvSpPr/>
      </xdr:nvSpPr>
      <xdr:spPr>
        <a:xfrm>
          <a:off x="0" y="0"/>
          <a:ext cx="1003140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729360</xdr:colOff>
      <xdr:row>39</xdr:row>
      <xdr:rowOff>214920</xdr:rowOff>
    </xdr:to>
    <xdr:sp macro="" textlink="">
      <xdr:nvSpPr>
        <xdr:cNvPr id="1041" name="CustomShape 1" hidden="1">
          <a:extLst>
            <a:ext uri="{FF2B5EF4-FFF2-40B4-BE49-F238E27FC236}">
              <a16:creationId xmlns:a16="http://schemas.microsoft.com/office/drawing/2014/main" id="{00000000-0008-0000-0300-000011040000}"/>
            </a:ext>
          </a:extLst>
        </xdr:cNvPr>
        <xdr:cNvSpPr/>
      </xdr:nvSpPr>
      <xdr:spPr>
        <a:xfrm>
          <a:off x="0" y="0"/>
          <a:ext cx="1003140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729360</xdr:colOff>
      <xdr:row>39</xdr:row>
      <xdr:rowOff>214920</xdr:rowOff>
    </xdr:to>
    <xdr:sp macro="" textlink="">
      <xdr:nvSpPr>
        <xdr:cNvPr id="1042" name="CustomShape 1" hidden="1">
          <a:extLst>
            <a:ext uri="{FF2B5EF4-FFF2-40B4-BE49-F238E27FC236}">
              <a16:creationId xmlns:a16="http://schemas.microsoft.com/office/drawing/2014/main" id="{00000000-0008-0000-0300-000012040000}"/>
            </a:ext>
          </a:extLst>
        </xdr:cNvPr>
        <xdr:cNvSpPr/>
      </xdr:nvSpPr>
      <xdr:spPr>
        <a:xfrm>
          <a:off x="0" y="0"/>
          <a:ext cx="1003140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729360</xdr:colOff>
      <xdr:row>39</xdr:row>
      <xdr:rowOff>214920</xdr:rowOff>
    </xdr:to>
    <xdr:sp macro="" textlink="">
      <xdr:nvSpPr>
        <xdr:cNvPr id="1043" name="CustomShape 1" hidden="1">
          <a:extLst>
            <a:ext uri="{FF2B5EF4-FFF2-40B4-BE49-F238E27FC236}">
              <a16:creationId xmlns:a16="http://schemas.microsoft.com/office/drawing/2014/main" id="{00000000-0008-0000-0300-000013040000}"/>
            </a:ext>
          </a:extLst>
        </xdr:cNvPr>
        <xdr:cNvSpPr/>
      </xdr:nvSpPr>
      <xdr:spPr>
        <a:xfrm>
          <a:off x="0" y="0"/>
          <a:ext cx="1003140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729360</xdr:colOff>
      <xdr:row>39</xdr:row>
      <xdr:rowOff>214920</xdr:rowOff>
    </xdr:to>
    <xdr:sp macro="" textlink="">
      <xdr:nvSpPr>
        <xdr:cNvPr id="1044" name="CustomShape 1" hidden="1">
          <a:extLst>
            <a:ext uri="{FF2B5EF4-FFF2-40B4-BE49-F238E27FC236}">
              <a16:creationId xmlns:a16="http://schemas.microsoft.com/office/drawing/2014/main" id="{00000000-0008-0000-0300-000014040000}"/>
            </a:ext>
          </a:extLst>
        </xdr:cNvPr>
        <xdr:cNvSpPr/>
      </xdr:nvSpPr>
      <xdr:spPr>
        <a:xfrm>
          <a:off x="0" y="0"/>
          <a:ext cx="1003140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729720</xdr:colOff>
      <xdr:row>39</xdr:row>
      <xdr:rowOff>214920</xdr:rowOff>
    </xdr:to>
    <xdr:sp macro="" textlink="">
      <xdr:nvSpPr>
        <xdr:cNvPr id="1045" name="CustomShape 1" hidden="1">
          <a:extLst>
            <a:ext uri="{FF2B5EF4-FFF2-40B4-BE49-F238E27FC236}">
              <a16:creationId xmlns:a16="http://schemas.microsoft.com/office/drawing/2014/main" id="{00000000-0008-0000-0300-000015040000}"/>
            </a:ext>
          </a:extLst>
        </xdr:cNvPr>
        <xdr:cNvSpPr/>
      </xdr:nvSpPr>
      <xdr:spPr>
        <a:xfrm>
          <a:off x="0" y="0"/>
          <a:ext cx="1003176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729720</xdr:colOff>
      <xdr:row>39</xdr:row>
      <xdr:rowOff>214920</xdr:rowOff>
    </xdr:to>
    <xdr:sp macro="" textlink="">
      <xdr:nvSpPr>
        <xdr:cNvPr id="1046" name="CustomShape 1" hidden="1">
          <a:extLst>
            <a:ext uri="{FF2B5EF4-FFF2-40B4-BE49-F238E27FC236}">
              <a16:creationId xmlns:a16="http://schemas.microsoft.com/office/drawing/2014/main" id="{00000000-0008-0000-0300-000016040000}"/>
            </a:ext>
          </a:extLst>
        </xdr:cNvPr>
        <xdr:cNvSpPr/>
      </xdr:nvSpPr>
      <xdr:spPr>
        <a:xfrm>
          <a:off x="0" y="0"/>
          <a:ext cx="1003176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729720</xdr:colOff>
      <xdr:row>39</xdr:row>
      <xdr:rowOff>214920</xdr:rowOff>
    </xdr:to>
    <xdr:sp macro="" textlink="">
      <xdr:nvSpPr>
        <xdr:cNvPr id="1047" name="CustomShape 1" hidden="1">
          <a:extLst>
            <a:ext uri="{FF2B5EF4-FFF2-40B4-BE49-F238E27FC236}">
              <a16:creationId xmlns:a16="http://schemas.microsoft.com/office/drawing/2014/main" id="{00000000-0008-0000-0300-000017040000}"/>
            </a:ext>
          </a:extLst>
        </xdr:cNvPr>
        <xdr:cNvSpPr/>
      </xdr:nvSpPr>
      <xdr:spPr>
        <a:xfrm>
          <a:off x="0" y="0"/>
          <a:ext cx="1003176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729720</xdr:colOff>
      <xdr:row>39</xdr:row>
      <xdr:rowOff>214920</xdr:rowOff>
    </xdr:to>
    <xdr:sp macro="" textlink="">
      <xdr:nvSpPr>
        <xdr:cNvPr id="1048" name="CustomShape 1" hidden="1">
          <a:extLst>
            <a:ext uri="{FF2B5EF4-FFF2-40B4-BE49-F238E27FC236}">
              <a16:creationId xmlns:a16="http://schemas.microsoft.com/office/drawing/2014/main" id="{00000000-0008-0000-0300-000018040000}"/>
            </a:ext>
          </a:extLst>
        </xdr:cNvPr>
        <xdr:cNvSpPr/>
      </xdr:nvSpPr>
      <xdr:spPr>
        <a:xfrm>
          <a:off x="0" y="0"/>
          <a:ext cx="1003176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729720</xdr:colOff>
      <xdr:row>39</xdr:row>
      <xdr:rowOff>214920</xdr:rowOff>
    </xdr:to>
    <xdr:sp macro="" textlink="">
      <xdr:nvSpPr>
        <xdr:cNvPr id="1049" name="CustomShape 1" hidden="1">
          <a:extLst>
            <a:ext uri="{FF2B5EF4-FFF2-40B4-BE49-F238E27FC236}">
              <a16:creationId xmlns:a16="http://schemas.microsoft.com/office/drawing/2014/main" id="{00000000-0008-0000-0300-000019040000}"/>
            </a:ext>
          </a:extLst>
        </xdr:cNvPr>
        <xdr:cNvSpPr/>
      </xdr:nvSpPr>
      <xdr:spPr>
        <a:xfrm>
          <a:off x="0" y="0"/>
          <a:ext cx="1003176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729720</xdr:colOff>
      <xdr:row>39</xdr:row>
      <xdr:rowOff>214920</xdr:rowOff>
    </xdr:to>
    <xdr:sp macro="" textlink="">
      <xdr:nvSpPr>
        <xdr:cNvPr id="1050" name="CustomShape 1" hidden="1">
          <a:extLst>
            <a:ext uri="{FF2B5EF4-FFF2-40B4-BE49-F238E27FC236}">
              <a16:creationId xmlns:a16="http://schemas.microsoft.com/office/drawing/2014/main" id="{00000000-0008-0000-0300-00001A040000}"/>
            </a:ext>
          </a:extLst>
        </xdr:cNvPr>
        <xdr:cNvSpPr/>
      </xdr:nvSpPr>
      <xdr:spPr>
        <a:xfrm>
          <a:off x="0" y="0"/>
          <a:ext cx="1003176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730080</xdr:colOff>
      <xdr:row>39</xdr:row>
      <xdr:rowOff>214920</xdr:rowOff>
    </xdr:to>
    <xdr:sp macro="" textlink="">
      <xdr:nvSpPr>
        <xdr:cNvPr id="1051" name="CustomShape 1" hidden="1">
          <a:extLst>
            <a:ext uri="{FF2B5EF4-FFF2-40B4-BE49-F238E27FC236}">
              <a16:creationId xmlns:a16="http://schemas.microsoft.com/office/drawing/2014/main" id="{00000000-0008-0000-0300-00001B040000}"/>
            </a:ext>
          </a:extLst>
        </xdr:cNvPr>
        <xdr:cNvSpPr/>
      </xdr:nvSpPr>
      <xdr:spPr>
        <a:xfrm>
          <a:off x="0" y="0"/>
          <a:ext cx="1003212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730080</xdr:colOff>
      <xdr:row>39</xdr:row>
      <xdr:rowOff>214920</xdr:rowOff>
    </xdr:to>
    <xdr:sp macro="" textlink="">
      <xdr:nvSpPr>
        <xdr:cNvPr id="1052" name="CustomShape 1" hidden="1">
          <a:extLst>
            <a:ext uri="{FF2B5EF4-FFF2-40B4-BE49-F238E27FC236}">
              <a16:creationId xmlns:a16="http://schemas.microsoft.com/office/drawing/2014/main" id="{00000000-0008-0000-0300-00001C040000}"/>
            </a:ext>
          </a:extLst>
        </xdr:cNvPr>
        <xdr:cNvSpPr/>
      </xdr:nvSpPr>
      <xdr:spPr>
        <a:xfrm>
          <a:off x="0" y="0"/>
          <a:ext cx="1003212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730080</xdr:colOff>
      <xdr:row>39</xdr:row>
      <xdr:rowOff>214920</xdr:rowOff>
    </xdr:to>
    <xdr:sp macro="" textlink="">
      <xdr:nvSpPr>
        <xdr:cNvPr id="1053" name="CustomShape 1" hidden="1">
          <a:extLst>
            <a:ext uri="{FF2B5EF4-FFF2-40B4-BE49-F238E27FC236}">
              <a16:creationId xmlns:a16="http://schemas.microsoft.com/office/drawing/2014/main" id="{00000000-0008-0000-0300-00001D040000}"/>
            </a:ext>
          </a:extLst>
        </xdr:cNvPr>
        <xdr:cNvSpPr/>
      </xdr:nvSpPr>
      <xdr:spPr>
        <a:xfrm>
          <a:off x="0" y="0"/>
          <a:ext cx="1003212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730080</xdr:colOff>
      <xdr:row>39</xdr:row>
      <xdr:rowOff>214920</xdr:rowOff>
    </xdr:to>
    <xdr:sp macro="" textlink="">
      <xdr:nvSpPr>
        <xdr:cNvPr id="1054" name="CustomShape 1" hidden="1">
          <a:extLst>
            <a:ext uri="{FF2B5EF4-FFF2-40B4-BE49-F238E27FC236}">
              <a16:creationId xmlns:a16="http://schemas.microsoft.com/office/drawing/2014/main" id="{00000000-0008-0000-0300-00001E040000}"/>
            </a:ext>
          </a:extLst>
        </xdr:cNvPr>
        <xdr:cNvSpPr/>
      </xdr:nvSpPr>
      <xdr:spPr>
        <a:xfrm>
          <a:off x="0" y="0"/>
          <a:ext cx="1003212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730080</xdr:colOff>
      <xdr:row>39</xdr:row>
      <xdr:rowOff>214920</xdr:rowOff>
    </xdr:to>
    <xdr:sp macro="" textlink="">
      <xdr:nvSpPr>
        <xdr:cNvPr id="1055" name="CustomShape 1" hidden="1">
          <a:extLst>
            <a:ext uri="{FF2B5EF4-FFF2-40B4-BE49-F238E27FC236}">
              <a16:creationId xmlns:a16="http://schemas.microsoft.com/office/drawing/2014/main" id="{00000000-0008-0000-0300-00001F040000}"/>
            </a:ext>
          </a:extLst>
        </xdr:cNvPr>
        <xdr:cNvSpPr/>
      </xdr:nvSpPr>
      <xdr:spPr>
        <a:xfrm>
          <a:off x="0" y="0"/>
          <a:ext cx="1003212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730080</xdr:colOff>
      <xdr:row>39</xdr:row>
      <xdr:rowOff>214920</xdr:rowOff>
    </xdr:to>
    <xdr:sp macro="" textlink="">
      <xdr:nvSpPr>
        <xdr:cNvPr id="1056" name="CustomShape 1" hidden="1">
          <a:extLst>
            <a:ext uri="{FF2B5EF4-FFF2-40B4-BE49-F238E27FC236}">
              <a16:creationId xmlns:a16="http://schemas.microsoft.com/office/drawing/2014/main" id="{00000000-0008-0000-0300-000020040000}"/>
            </a:ext>
          </a:extLst>
        </xdr:cNvPr>
        <xdr:cNvSpPr/>
      </xdr:nvSpPr>
      <xdr:spPr>
        <a:xfrm>
          <a:off x="0" y="0"/>
          <a:ext cx="1003212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730440</xdr:colOff>
      <xdr:row>39</xdr:row>
      <xdr:rowOff>214920</xdr:rowOff>
    </xdr:to>
    <xdr:sp macro="" textlink="">
      <xdr:nvSpPr>
        <xdr:cNvPr id="1057" name="CustomShape 1" hidden="1">
          <a:extLst>
            <a:ext uri="{FF2B5EF4-FFF2-40B4-BE49-F238E27FC236}">
              <a16:creationId xmlns:a16="http://schemas.microsoft.com/office/drawing/2014/main" id="{00000000-0008-0000-0300-000021040000}"/>
            </a:ext>
          </a:extLst>
        </xdr:cNvPr>
        <xdr:cNvSpPr/>
      </xdr:nvSpPr>
      <xdr:spPr>
        <a:xfrm>
          <a:off x="0" y="0"/>
          <a:ext cx="1003248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730440</xdr:colOff>
      <xdr:row>39</xdr:row>
      <xdr:rowOff>214920</xdr:rowOff>
    </xdr:to>
    <xdr:sp macro="" textlink="">
      <xdr:nvSpPr>
        <xdr:cNvPr id="1058" name="CustomShape 1" hidden="1">
          <a:extLst>
            <a:ext uri="{FF2B5EF4-FFF2-40B4-BE49-F238E27FC236}">
              <a16:creationId xmlns:a16="http://schemas.microsoft.com/office/drawing/2014/main" id="{00000000-0008-0000-0300-000022040000}"/>
            </a:ext>
          </a:extLst>
        </xdr:cNvPr>
        <xdr:cNvSpPr/>
      </xdr:nvSpPr>
      <xdr:spPr>
        <a:xfrm>
          <a:off x="0" y="0"/>
          <a:ext cx="1003248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730440</xdr:colOff>
      <xdr:row>39</xdr:row>
      <xdr:rowOff>214920</xdr:rowOff>
    </xdr:to>
    <xdr:sp macro="" textlink="">
      <xdr:nvSpPr>
        <xdr:cNvPr id="1059" name="CustomShape 1" hidden="1">
          <a:extLst>
            <a:ext uri="{FF2B5EF4-FFF2-40B4-BE49-F238E27FC236}">
              <a16:creationId xmlns:a16="http://schemas.microsoft.com/office/drawing/2014/main" id="{00000000-0008-0000-0300-000023040000}"/>
            </a:ext>
          </a:extLst>
        </xdr:cNvPr>
        <xdr:cNvSpPr/>
      </xdr:nvSpPr>
      <xdr:spPr>
        <a:xfrm>
          <a:off x="0" y="0"/>
          <a:ext cx="1003248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730440</xdr:colOff>
      <xdr:row>39</xdr:row>
      <xdr:rowOff>214920</xdr:rowOff>
    </xdr:to>
    <xdr:sp macro="" textlink="">
      <xdr:nvSpPr>
        <xdr:cNvPr id="1060" name="CustomShape 1" hidden="1">
          <a:extLst>
            <a:ext uri="{FF2B5EF4-FFF2-40B4-BE49-F238E27FC236}">
              <a16:creationId xmlns:a16="http://schemas.microsoft.com/office/drawing/2014/main" id="{00000000-0008-0000-0300-000024040000}"/>
            </a:ext>
          </a:extLst>
        </xdr:cNvPr>
        <xdr:cNvSpPr/>
      </xdr:nvSpPr>
      <xdr:spPr>
        <a:xfrm>
          <a:off x="0" y="0"/>
          <a:ext cx="1003248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730440</xdr:colOff>
      <xdr:row>39</xdr:row>
      <xdr:rowOff>214920</xdr:rowOff>
    </xdr:to>
    <xdr:sp macro="" textlink="">
      <xdr:nvSpPr>
        <xdr:cNvPr id="1061" name="CustomShape 1" hidden="1">
          <a:extLst>
            <a:ext uri="{FF2B5EF4-FFF2-40B4-BE49-F238E27FC236}">
              <a16:creationId xmlns:a16="http://schemas.microsoft.com/office/drawing/2014/main" id="{00000000-0008-0000-0300-000025040000}"/>
            </a:ext>
          </a:extLst>
        </xdr:cNvPr>
        <xdr:cNvSpPr/>
      </xdr:nvSpPr>
      <xdr:spPr>
        <a:xfrm>
          <a:off x="0" y="0"/>
          <a:ext cx="1003248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730440</xdr:colOff>
      <xdr:row>39</xdr:row>
      <xdr:rowOff>214920</xdr:rowOff>
    </xdr:to>
    <xdr:sp macro="" textlink="">
      <xdr:nvSpPr>
        <xdr:cNvPr id="1062" name="CustomShape 1" hidden="1">
          <a:extLst>
            <a:ext uri="{FF2B5EF4-FFF2-40B4-BE49-F238E27FC236}">
              <a16:creationId xmlns:a16="http://schemas.microsoft.com/office/drawing/2014/main" id="{00000000-0008-0000-0300-000026040000}"/>
            </a:ext>
          </a:extLst>
        </xdr:cNvPr>
        <xdr:cNvSpPr/>
      </xdr:nvSpPr>
      <xdr:spPr>
        <a:xfrm>
          <a:off x="0" y="0"/>
          <a:ext cx="1003248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731520</xdr:colOff>
      <xdr:row>42</xdr:row>
      <xdr:rowOff>170280</xdr:rowOff>
    </xdr:to>
    <xdr:sp macro="" textlink="">
      <xdr:nvSpPr>
        <xdr:cNvPr id="1063" name="CustomShape 1" hidden="1">
          <a:extLst>
            <a:ext uri="{FF2B5EF4-FFF2-40B4-BE49-F238E27FC236}">
              <a16:creationId xmlns:a16="http://schemas.microsoft.com/office/drawing/2014/main" id="{00000000-0008-0000-0300-000027040000}"/>
            </a:ext>
          </a:extLst>
        </xdr:cNvPr>
        <xdr:cNvSpPr/>
      </xdr:nvSpPr>
      <xdr:spPr>
        <a:xfrm>
          <a:off x="0" y="0"/>
          <a:ext cx="10033560" cy="983412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731520</xdr:colOff>
      <xdr:row>42</xdr:row>
      <xdr:rowOff>170280</xdr:rowOff>
    </xdr:to>
    <xdr:sp macro="" textlink="">
      <xdr:nvSpPr>
        <xdr:cNvPr id="1064" name="CustomShape 1" hidden="1">
          <a:extLst>
            <a:ext uri="{FF2B5EF4-FFF2-40B4-BE49-F238E27FC236}">
              <a16:creationId xmlns:a16="http://schemas.microsoft.com/office/drawing/2014/main" id="{00000000-0008-0000-0300-000028040000}"/>
            </a:ext>
          </a:extLst>
        </xdr:cNvPr>
        <xdr:cNvSpPr/>
      </xdr:nvSpPr>
      <xdr:spPr>
        <a:xfrm>
          <a:off x="0" y="0"/>
          <a:ext cx="10033560" cy="983412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731520</xdr:colOff>
      <xdr:row>42</xdr:row>
      <xdr:rowOff>170280</xdr:rowOff>
    </xdr:to>
    <xdr:sp macro="" textlink="">
      <xdr:nvSpPr>
        <xdr:cNvPr id="1065" name="CustomShape 1" hidden="1">
          <a:extLst>
            <a:ext uri="{FF2B5EF4-FFF2-40B4-BE49-F238E27FC236}">
              <a16:creationId xmlns:a16="http://schemas.microsoft.com/office/drawing/2014/main" id="{00000000-0008-0000-0300-000029040000}"/>
            </a:ext>
          </a:extLst>
        </xdr:cNvPr>
        <xdr:cNvSpPr/>
      </xdr:nvSpPr>
      <xdr:spPr>
        <a:xfrm>
          <a:off x="0" y="0"/>
          <a:ext cx="10033560" cy="983412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731520</xdr:colOff>
      <xdr:row>42</xdr:row>
      <xdr:rowOff>170280</xdr:rowOff>
    </xdr:to>
    <xdr:sp macro="" textlink="">
      <xdr:nvSpPr>
        <xdr:cNvPr id="1066" name="CustomShape 1" hidden="1">
          <a:extLst>
            <a:ext uri="{FF2B5EF4-FFF2-40B4-BE49-F238E27FC236}">
              <a16:creationId xmlns:a16="http://schemas.microsoft.com/office/drawing/2014/main" id="{00000000-0008-0000-0300-00002A040000}"/>
            </a:ext>
          </a:extLst>
        </xdr:cNvPr>
        <xdr:cNvSpPr/>
      </xdr:nvSpPr>
      <xdr:spPr>
        <a:xfrm>
          <a:off x="0" y="0"/>
          <a:ext cx="10033560" cy="983412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731520</xdr:colOff>
      <xdr:row>42</xdr:row>
      <xdr:rowOff>170280</xdr:rowOff>
    </xdr:to>
    <xdr:sp macro="" textlink="">
      <xdr:nvSpPr>
        <xdr:cNvPr id="1067" name="CustomShape 1" hidden="1">
          <a:extLst>
            <a:ext uri="{FF2B5EF4-FFF2-40B4-BE49-F238E27FC236}">
              <a16:creationId xmlns:a16="http://schemas.microsoft.com/office/drawing/2014/main" id="{00000000-0008-0000-0300-00002B040000}"/>
            </a:ext>
          </a:extLst>
        </xdr:cNvPr>
        <xdr:cNvSpPr/>
      </xdr:nvSpPr>
      <xdr:spPr>
        <a:xfrm>
          <a:off x="0" y="0"/>
          <a:ext cx="10033560" cy="983412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731520</xdr:colOff>
      <xdr:row>42</xdr:row>
      <xdr:rowOff>170280</xdr:rowOff>
    </xdr:to>
    <xdr:sp macro="" textlink="">
      <xdr:nvSpPr>
        <xdr:cNvPr id="1068" name="CustomShape 1" hidden="1">
          <a:extLst>
            <a:ext uri="{FF2B5EF4-FFF2-40B4-BE49-F238E27FC236}">
              <a16:creationId xmlns:a16="http://schemas.microsoft.com/office/drawing/2014/main" id="{00000000-0008-0000-0300-00002C040000}"/>
            </a:ext>
          </a:extLst>
        </xdr:cNvPr>
        <xdr:cNvSpPr/>
      </xdr:nvSpPr>
      <xdr:spPr>
        <a:xfrm>
          <a:off x="0" y="0"/>
          <a:ext cx="10033560" cy="983412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731520</xdr:colOff>
      <xdr:row>42</xdr:row>
      <xdr:rowOff>170280</xdr:rowOff>
    </xdr:to>
    <xdr:sp macro="" textlink="">
      <xdr:nvSpPr>
        <xdr:cNvPr id="1069" name="CustomShape 1" hidden="1">
          <a:extLst>
            <a:ext uri="{FF2B5EF4-FFF2-40B4-BE49-F238E27FC236}">
              <a16:creationId xmlns:a16="http://schemas.microsoft.com/office/drawing/2014/main" id="{00000000-0008-0000-0300-00002D040000}"/>
            </a:ext>
          </a:extLst>
        </xdr:cNvPr>
        <xdr:cNvSpPr/>
      </xdr:nvSpPr>
      <xdr:spPr>
        <a:xfrm>
          <a:off x="0" y="0"/>
          <a:ext cx="10033560" cy="983412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731520</xdr:colOff>
      <xdr:row>42</xdr:row>
      <xdr:rowOff>170280</xdr:rowOff>
    </xdr:to>
    <xdr:sp macro="" textlink="">
      <xdr:nvSpPr>
        <xdr:cNvPr id="1070" name="CustomShape 1" hidden="1">
          <a:extLst>
            <a:ext uri="{FF2B5EF4-FFF2-40B4-BE49-F238E27FC236}">
              <a16:creationId xmlns:a16="http://schemas.microsoft.com/office/drawing/2014/main" id="{00000000-0008-0000-0300-00002E040000}"/>
            </a:ext>
          </a:extLst>
        </xdr:cNvPr>
        <xdr:cNvSpPr/>
      </xdr:nvSpPr>
      <xdr:spPr>
        <a:xfrm>
          <a:off x="0" y="0"/>
          <a:ext cx="10033560" cy="983412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731880</xdr:colOff>
      <xdr:row>42</xdr:row>
      <xdr:rowOff>170640</xdr:rowOff>
    </xdr:to>
    <xdr:sp macro="" textlink="">
      <xdr:nvSpPr>
        <xdr:cNvPr id="1071" name="CustomShape 1" hidden="1">
          <a:extLst>
            <a:ext uri="{FF2B5EF4-FFF2-40B4-BE49-F238E27FC236}">
              <a16:creationId xmlns:a16="http://schemas.microsoft.com/office/drawing/2014/main" id="{00000000-0008-0000-0300-00002F040000}"/>
            </a:ext>
          </a:extLst>
        </xdr:cNvPr>
        <xdr:cNvSpPr/>
      </xdr:nvSpPr>
      <xdr:spPr>
        <a:xfrm>
          <a:off x="0" y="0"/>
          <a:ext cx="10033920" cy="983448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731880</xdr:colOff>
      <xdr:row>42</xdr:row>
      <xdr:rowOff>170640</xdr:rowOff>
    </xdr:to>
    <xdr:sp macro="" textlink="">
      <xdr:nvSpPr>
        <xdr:cNvPr id="1072" name="CustomShape 1" hidden="1">
          <a:extLst>
            <a:ext uri="{FF2B5EF4-FFF2-40B4-BE49-F238E27FC236}">
              <a16:creationId xmlns:a16="http://schemas.microsoft.com/office/drawing/2014/main" id="{00000000-0008-0000-0300-000030040000}"/>
            </a:ext>
          </a:extLst>
        </xdr:cNvPr>
        <xdr:cNvSpPr/>
      </xdr:nvSpPr>
      <xdr:spPr>
        <a:xfrm>
          <a:off x="0" y="0"/>
          <a:ext cx="10033920" cy="983448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731880</xdr:colOff>
      <xdr:row>42</xdr:row>
      <xdr:rowOff>170640</xdr:rowOff>
    </xdr:to>
    <xdr:sp macro="" textlink="">
      <xdr:nvSpPr>
        <xdr:cNvPr id="1073" name="CustomShape 1" hidden="1">
          <a:extLst>
            <a:ext uri="{FF2B5EF4-FFF2-40B4-BE49-F238E27FC236}">
              <a16:creationId xmlns:a16="http://schemas.microsoft.com/office/drawing/2014/main" id="{00000000-0008-0000-0300-000031040000}"/>
            </a:ext>
          </a:extLst>
        </xdr:cNvPr>
        <xdr:cNvSpPr/>
      </xdr:nvSpPr>
      <xdr:spPr>
        <a:xfrm>
          <a:off x="0" y="0"/>
          <a:ext cx="10033920" cy="983448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731880</xdr:colOff>
      <xdr:row>42</xdr:row>
      <xdr:rowOff>170640</xdr:rowOff>
    </xdr:to>
    <xdr:sp macro="" textlink="">
      <xdr:nvSpPr>
        <xdr:cNvPr id="1074" name="CustomShape 1" hidden="1">
          <a:extLst>
            <a:ext uri="{FF2B5EF4-FFF2-40B4-BE49-F238E27FC236}">
              <a16:creationId xmlns:a16="http://schemas.microsoft.com/office/drawing/2014/main" id="{00000000-0008-0000-0300-000032040000}"/>
            </a:ext>
          </a:extLst>
        </xdr:cNvPr>
        <xdr:cNvSpPr/>
      </xdr:nvSpPr>
      <xdr:spPr>
        <a:xfrm>
          <a:off x="0" y="0"/>
          <a:ext cx="10033920" cy="983448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731880</xdr:colOff>
      <xdr:row>42</xdr:row>
      <xdr:rowOff>170640</xdr:rowOff>
    </xdr:to>
    <xdr:sp macro="" textlink="">
      <xdr:nvSpPr>
        <xdr:cNvPr id="1075" name="CustomShape 1" hidden="1">
          <a:extLst>
            <a:ext uri="{FF2B5EF4-FFF2-40B4-BE49-F238E27FC236}">
              <a16:creationId xmlns:a16="http://schemas.microsoft.com/office/drawing/2014/main" id="{00000000-0008-0000-0300-000033040000}"/>
            </a:ext>
          </a:extLst>
        </xdr:cNvPr>
        <xdr:cNvSpPr/>
      </xdr:nvSpPr>
      <xdr:spPr>
        <a:xfrm>
          <a:off x="0" y="0"/>
          <a:ext cx="10033920" cy="983448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731880</xdr:colOff>
      <xdr:row>42</xdr:row>
      <xdr:rowOff>170640</xdr:rowOff>
    </xdr:to>
    <xdr:sp macro="" textlink="">
      <xdr:nvSpPr>
        <xdr:cNvPr id="1076" name="CustomShape 1" hidden="1">
          <a:extLst>
            <a:ext uri="{FF2B5EF4-FFF2-40B4-BE49-F238E27FC236}">
              <a16:creationId xmlns:a16="http://schemas.microsoft.com/office/drawing/2014/main" id="{00000000-0008-0000-0300-000034040000}"/>
            </a:ext>
          </a:extLst>
        </xdr:cNvPr>
        <xdr:cNvSpPr/>
      </xdr:nvSpPr>
      <xdr:spPr>
        <a:xfrm>
          <a:off x="0" y="0"/>
          <a:ext cx="10033920" cy="983448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731880</xdr:colOff>
      <xdr:row>42</xdr:row>
      <xdr:rowOff>170640</xdr:rowOff>
    </xdr:to>
    <xdr:sp macro="" textlink="">
      <xdr:nvSpPr>
        <xdr:cNvPr id="1077" name="CustomShape 1" hidden="1">
          <a:extLst>
            <a:ext uri="{FF2B5EF4-FFF2-40B4-BE49-F238E27FC236}">
              <a16:creationId xmlns:a16="http://schemas.microsoft.com/office/drawing/2014/main" id="{00000000-0008-0000-0300-000035040000}"/>
            </a:ext>
          </a:extLst>
        </xdr:cNvPr>
        <xdr:cNvSpPr/>
      </xdr:nvSpPr>
      <xdr:spPr>
        <a:xfrm>
          <a:off x="0" y="0"/>
          <a:ext cx="10033920" cy="983448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731880</xdr:colOff>
      <xdr:row>42</xdr:row>
      <xdr:rowOff>170640</xdr:rowOff>
    </xdr:to>
    <xdr:sp macro="" textlink="">
      <xdr:nvSpPr>
        <xdr:cNvPr id="1078" name="CustomShape 1" hidden="1">
          <a:extLst>
            <a:ext uri="{FF2B5EF4-FFF2-40B4-BE49-F238E27FC236}">
              <a16:creationId xmlns:a16="http://schemas.microsoft.com/office/drawing/2014/main" id="{00000000-0008-0000-0300-000036040000}"/>
            </a:ext>
          </a:extLst>
        </xdr:cNvPr>
        <xdr:cNvSpPr/>
      </xdr:nvSpPr>
      <xdr:spPr>
        <a:xfrm>
          <a:off x="0" y="0"/>
          <a:ext cx="10033920" cy="983448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732600</xdr:colOff>
      <xdr:row>42</xdr:row>
      <xdr:rowOff>171360</xdr:rowOff>
    </xdr:to>
    <xdr:sp macro="" textlink="">
      <xdr:nvSpPr>
        <xdr:cNvPr id="1079" name="CustomShape 1" hidden="1">
          <a:extLst>
            <a:ext uri="{FF2B5EF4-FFF2-40B4-BE49-F238E27FC236}">
              <a16:creationId xmlns:a16="http://schemas.microsoft.com/office/drawing/2014/main" id="{00000000-0008-0000-0300-000037040000}"/>
            </a:ext>
          </a:extLst>
        </xdr:cNvPr>
        <xdr:cNvSpPr/>
      </xdr:nvSpPr>
      <xdr:spPr>
        <a:xfrm>
          <a:off x="0" y="0"/>
          <a:ext cx="10034640" cy="983520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732600</xdr:colOff>
      <xdr:row>42</xdr:row>
      <xdr:rowOff>171360</xdr:rowOff>
    </xdr:to>
    <xdr:sp macro="" textlink="">
      <xdr:nvSpPr>
        <xdr:cNvPr id="1080" name="CustomShape 1" hidden="1">
          <a:extLst>
            <a:ext uri="{FF2B5EF4-FFF2-40B4-BE49-F238E27FC236}">
              <a16:creationId xmlns:a16="http://schemas.microsoft.com/office/drawing/2014/main" id="{00000000-0008-0000-0300-000038040000}"/>
            </a:ext>
          </a:extLst>
        </xdr:cNvPr>
        <xdr:cNvSpPr/>
      </xdr:nvSpPr>
      <xdr:spPr>
        <a:xfrm>
          <a:off x="0" y="0"/>
          <a:ext cx="10034640" cy="983520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732600</xdr:colOff>
      <xdr:row>42</xdr:row>
      <xdr:rowOff>171360</xdr:rowOff>
    </xdr:to>
    <xdr:sp macro="" textlink="">
      <xdr:nvSpPr>
        <xdr:cNvPr id="1081" name="CustomShape 1" hidden="1">
          <a:extLst>
            <a:ext uri="{FF2B5EF4-FFF2-40B4-BE49-F238E27FC236}">
              <a16:creationId xmlns:a16="http://schemas.microsoft.com/office/drawing/2014/main" id="{00000000-0008-0000-0300-000039040000}"/>
            </a:ext>
          </a:extLst>
        </xdr:cNvPr>
        <xdr:cNvSpPr/>
      </xdr:nvSpPr>
      <xdr:spPr>
        <a:xfrm>
          <a:off x="0" y="0"/>
          <a:ext cx="10034640" cy="983520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732600</xdr:colOff>
      <xdr:row>42</xdr:row>
      <xdr:rowOff>171360</xdr:rowOff>
    </xdr:to>
    <xdr:sp macro="" textlink="">
      <xdr:nvSpPr>
        <xdr:cNvPr id="1082" name="CustomShape 1" hidden="1">
          <a:extLst>
            <a:ext uri="{FF2B5EF4-FFF2-40B4-BE49-F238E27FC236}">
              <a16:creationId xmlns:a16="http://schemas.microsoft.com/office/drawing/2014/main" id="{00000000-0008-0000-0300-00003A040000}"/>
            </a:ext>
          </a:extLst>
        </xdr:cNvPr>
        <xdr:cNvSpPr/>
      </xdr:nvSpPr>
      <xdr:spPr>
        <a:xfrm>
          <a:off x="0" y="0"/>
          <a:ext cx="10034640" cy="983520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732600</xdr:colOff>
      <xdr:row>42</xdr:row>
      <xdr:rowOff>171360</xdr:rowOff>
    </xdr:to>
    <xdr:sp macro="" textlink="">
      <xdr:nvSpPr>
        <xdr:cNvPr id="1083" name="CustomShape 1" hidden="1">
          <a:extLst>
            <a:ext uri="{FF2B5EF4-FFF2-40B4-BE49-F238E27FC236}">
              <a16:creationId xmlns:a16="http://schemas.microsoft.com/office/drawing/2014/main" id="{00000000-0008-0000-0300-00003B040000}"/>
            </a:ext>
          </a:extLst>
        </xdr:cNvPr>
        <xdr:cNvSpPr/>
      </xdr:nvSpPr>
      <xdr:spPr>
        <a:xfrm>
          <a:off x="0" y="0"/>
          <a:ext cx="10034640" cy="983520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732600</xdr:colOff>
      <xdr:row>42</xdr:row>
      <xdr:rowOff>171360</xdr:rowOff>
    </xdr:to>
    <xdr:sp macro="" textlink="">
      <xdr:nvSpPr>
        <xdr:cNvPr id="1084" name="CustomShape 1" hidden="1">
          <a:extLst>
            <a:ext uri="{FF2B5EF4-FFF2-40B4-BE49-F238E27FC236}">
              <a16:creationId xmlns:a16="http://schemas.microsoft.com/office/drawing/2014/main" id="{00000000-0008-0000-0300-00003C040000}"/>
            </a:ext>
          </a:extLst>
        </xdr:cNvPr>
        <xdr:cNvSpPr/>
      </xdr:nvSpPr>
      <xdr:spPr>
        <a:xfrm>
          <a:off x="0" y="0"/>
          <a:ext cx="10034640" cy="983520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732600</xdr:colOff>
      <xdr:row>42</xdr:row>
      <xdr:rowOff>171360</xdr:rowOff>
    </xdr:to>
    <xdr:sp macro="" textlink="">
      <xdr:nvSpPr>
        <xdr:cNvPr id="1085" name="CustomShape 1" hidden="1">
          <a:extLst>
            <a:ext uri="{FF2B5EF4-FFF2-40B4-BE49-F238E27FC236}">
              <a16:creationId xmlns:a16="http://schemas.microsoft.com/office/drawing/2014/main" id="{00000000-0008-0000-0300-00003D040000}"/>
            </a:ext>
          </a:extLst>
        </xdr:cNvPr>
        <xdr:cNvSpPr/>
      </xdr:nvSpPr>
      <xdr:spPr>
        <a:xfrm>
          <a:off x="0" y="0"/>
          <a:ext cx="10034640" cy="983520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732600</xdr:colOff>
      <xdr:row>42</xdr:row>
      <xdr:rowOff>171360</xdr:rowOff>
    </xdr:to>
    <xdr:sp macro="" textlink="">
      <xdr:nvSpPr>
        <xdr:cNvPr id="1086" name="CustomShape 1" hidden="1">
          <a:extLst>
            <a:ext uri="{FF2B5EF4-FFF2-40B4-BE49-F238E27FC236}">
              <a16:creationId xmlns:a16="http://schemas.microsoft.com/office/drawing/2014/main" id="{00000000-0008-0000-0300-00003E040000}"/>
            </a:ext>
          </a:extLst>
        </xdr:cNvPr>
        <xdr:cNvSpPr/>
      </xdr:nvSpPr>
      <xdr:spPr>
        <a:xfrm>
          <a:off x="0" y="0"/>
          <a:ext cx="10034640" cy="983520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729000</xdr:colOff>
      <xdr:row>39</xdr:row>
      <xdr:rowOff>214920</xdr:rowOff>
    </xdr:to>
    <xdr:sp macro="" textlink="">
      <xdr:nvSpPr>
        <xdr:cNvPr id="1201" name="CustomShape 1" hidden="1">
          <a:extLst>
            <a:ext uri="{FF2B5EF4-FFF2-40B4-BE49-F238E27FC236}">
              <a16:creationId xmlns:a16="http://schemas.microsoft.com/office/drawing/2014/main" id="{00000000-0008-0000-0300-0000B1040000}"/>
            </a:ext>
          </a:extLst>
        </xdr:cNvPr>
        <xdr:cNvSpPr/>
      </xdr:nvSpPr>
      <xdr:spPr>
        <a:xfrm>
          <a:off x="0" y="0"/>
          <a:ext cx="1003104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729000</xdr:colOff>
      <xdr:row>39</xdr:row>
      <xdr:rowOff>214920</xdr:rowOff>
    </xdr:to>
    <xdr:sp macro="" textlink="">
      <xdr:nvSpPr>
        <xdr:cNvPr id="1202" name="CustomShape 1" hidden="1">
          <a:extLst>
            <a:ext uri="{FF2B5EF4-FFF2-40B4-BE49-F238E27FC236}">
              <a16:creationId xmlns:a16="http://schemas.microsoft.com/office/drawing/2014/main" id="{00000000-0008-0000-0300-0000B2040000}"/>
            </a:ext>
          </a:extLst>
        </xdr:cNvPr>
        <xdr:cNvSpPr/>
      </xdr:nvSpPr>
      <xdr:spPr>
        <a:xfrm>
          <a:off x="0" y="0"/>
          <a:ext cx="1003104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729000</xdr:colOff>
      <xdr:row>39</xdr:row>
      <xdr:rowOff>214920</xdr:rowOff>
    </xdr:to>
    <xdr:sp macro="" textlink="">
      <xdr:nvSpPr>
        <xdr:cNvPr id="1203" name="CustomShape 1" hidden="1">
          <a:extLst>
            <a:ext uri="{FF2B5EF4-FFF2-40B4-BE49-F238E27FC236}">
              <a16:creationId xmlns:a16="http://schemas.microsoft.com/office/drawing/2014/main" id="{00000000-0008-0000-0300-0000B3040000}"/>
            </a:ext>
          </a:extLst>
        </xdr:cNvPr>
        <xdr:cNvSpPr/>
      </xdr:nvSpPr>
      <xdr:spPr>
        <a:xfrm>
          <a:off x="0" y="0"/>
          <a:ext cx="1003104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729000</xdr:colOff>
      <xdr:row>39</xdr:row>
      <xdr:rowOff>214920</xdr:rowOff>
    </xdr:to>
    <xdr:sp macro="" textlink="">
      <xdr:nvSpPr>
        <xdr:cNvPr id="1204" name="CustomShape 1" hidden="1">
          <a:extLst>
            <a:ext uri="{FF2B5EF4-FFF2-40B4-BE49-F238E27FC236}">
              <a16:creationId xmlns:a16="http://schemas.microsoft.com/office/drawing/2014/main" id="{00000000-0008-0000-0300-0000B4040000}"/>
            </a:ext>
          </a:extLst>
        </xdr:cNvPr>
        <xdr:cNvSpPr/>
      </xdr:nvSpPr>
      <xdr:spPr>
        <a:xfrm>
          <a:off x="0" y="0"/>
          <a:ext cx="1003104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729000</xdr:colOff>
      <xdr:row>39</xdr:row>
      <xdr:rowOff>214920</xdr:rowOff>
    </xdr:to>
    <xdr:sp macro="" textlink="">
      <xdr:nvSpPr>
        <xdr:cNvPr id="1205" name="CustomShape 1" hidden="1">
          <a:extLst>
            <a:ext uri="{FF2B5EF4-FFF2-40B4-BE49-F238E27FC236}">
              <a16:creationId xmlns:a16="http://schemas.microsoft.com/office/drawing/2014/main" id="{00000000-0008-0000-0300-0000B5040000}"/>
            </a:ext>
          </a:extLst>
        </xdr:cNvPr>
        <xdr:cNvSpPr/>
      </xdr:nvSpPr>
      <xdr:spPr>
        <a:xfrm>
          <a:off x="0" y="0"/>
          <a:ext cx="1003104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729000</xdr:colOff>
      <xdr:row>39</xdr:row>
      <xdr:rowOff>214920</xdr:rowOff>
    </xdr:to>
    <xdr:sp macro="" textlink="">
      <xdr:nvSpPr>
        <xdr:cNvPr id="1206" name="CustomShape 1" hidden="1">
          <a:extLst>
            <a:ext uri="{FF2B5EF4-FFF2-40B4-BE49-F238E27FC236}">
              <a16:creationId xmlns:a16="http://schemas.microsoft.com/office/drawing/2014/main" id="{00000000-0008-0000-0300-0000B6040000}"/>
            </a:ext>
          </a:extLst>
        </xdr:cNvPr>
        <xdr:cNvSpPr/>
      </xdr:nvSpPr>
      <xdr:spPr>
        <a:xfrm>
          <a:off x="0" y="0"/>
          <a:ext cx="1003104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729000</xdr:colOff>
      <xdr:row>39</xdr:row>
      <xdr:rowOff>214920</xdr:rowOff>
    </xdr:to>
    <xdr:sp macro="" textlink="">
      <xdr:nvSpPr>
        <xdr:cNvPr id="1207" name="CustomShape 1" hidden="1">
          <a:extLst>
            <a:ext uri="{FF2B5EF4-FFF2-40B4-BE49-F238E27FC236}">
              <a16:creationId xmlns:a16="http://schemas.microsoft.com/office/drawing/2014/main" id="{00000000-0008-0000-0300-0000B7040000}"/>
            </a:ext>
          </a:extLst>
        </xdr:cNvPr>
        <xdr:cNvSpPr/>
      </xdr:nvSpPr>
      <xdr:spPr>
        <a:xfrm>
          <a:off x="0" y="0"/>
          <a:ext cx="1003104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729000</xdr:colOff>
      <xdr:row>39</xdr:row>
      <xdr:rowOff>214920</xdr:rowOff>
    </xdr:to>
    <xdr:sp macro="" textlink="">
      <xdr:nvSpPr>
        <xdr:cNvPr id="1208" name="CustomShape 1" hidden="1">
          <a:extLst>
            <a:ext uri="{FF2B5EF4-FFF2-40B4-BE49-F238E27FC236}">
              <a16:creationId xmlns:a16="http://schemas.microsoft.com/office/drawing/2014/main" id="{00000000-0008-0000-0300-0000B8040000}"/>
            </a:ext>
          </a:extLst>
        </xdr:cNvPr>
        <xdr:cNvSpPr/>
      </xdr:nvSpPr>
      <xdr:spPr>
        <a:xfrm>
          <a:off x="0" y="0"/>
          <a:ext cx="1003104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729000</xdr:colOff>
      <xdr:row>39</xdr:row>
      <xdr:rowOff>214920</xdr:rowOff>
    </xdr:to>
    <xdr:sp macro="" textlink="">
      <xdr:nvSpPr>
        <xdr:cNvPr id="1209" name="CustomShape 1" hidden="1">
          <a:extLst>
            <a:ext uri="{FF2B5EF4-FFF2-40B4-BE49-F238E27FC236}">
              <a16:creationId xmlns:a16="http://schemas.microsoft.com/office/drawing/2014/main" id="{00000000-0008-0000-0300-0000B9040000}"/>
            </a:ext>
          </a:extLst>
        </xdr:cNvPr>
        <xdr:cNvSpPr/>
      </xdr:nvSpPr>
      <xdr:spPr>
        <a:xfrm>
          <a:off x="0" y="0"/>
          <a:ext cx="1003104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729360</xdr:colOff>
      <xdr:row>39</xdr:row>
      <xdr:rowOff>214920</xdr:rowOff>
    </xdr:to>
    <xdr:sp macro="" textlink="">
      <xdr:nvSpPr>
        <xdr:cNvPr id="1210" name="CustomShape 1" hidden="1">
          <a:extLst>
            <a:ext uri="{FF2B5EF4-FFF2-40B4-BE49-F238E27FC236}">
              <a16:creationId xmlns:a16="http://schemas.microsoft.com/office/drawing/2014/main" id="{00000000-0008-0000-0300-0000BA040000}"/>
            </a:ext>
          </a:extLst>
        </xdr:cNvPr>
        <xdr:cNvSpPr/>
      </xdr:nvSpPr>
      <xdr:spPr>
        <a:xfrm>
          <a:off x="0" y="0"/>
          <a:ext cx="1003140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729360</xdr:colOff>
      <xdr:row>39</xdr:row>
      <xdr:rowOff>214920</xdr:rowOff>
    </xdr:to>
    <xdr:sp macro="" textlink="">
      <xdr:nvSpPr>
        <xdr:cNvPr id="1211" name="CustomShape 1" hidden="1">
          <a:extLst>
            <a:ext uri="{FF2B5EF4-FFF2-40B4-BE49-F238E27FC236}">
              <a16:creationId xmlns:a16="http://schemas.microsoft.com/office/drawing/2014/main" id="{00000000-0008-0000-0300-0000BB040000}"/>
            </a:ext>
          </a:extLst>
        </xdr:cNvPr>
        <xdr:cNvSpPr/>
      </xdr:nvSpPr>
      <xdr:spPr>
        <a:xfrm>
          <a:off x="0" y="0"/>
          <a:ext cx="1003140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729360</xdr:colOff>
      <xdr:row>39</xdr:row>
      <xdr:rowOff>214920</xdr:rowOff>
    </xdr:to>
    <xdr:sp macro="" textlink="">
      <xdr:nvSpPr>
        <xdr:cNvPr id="1212" name="CustomShape 1" hidden="1">
          <a:extLst>
            <a:ext uri="{FF2B5EF4-FFF2-40B4-BE49-F238E27FC236}">
              <a16:creationId xmlns:a16="http://schemas.microsoft.com/office/drawing/2014/main" id="{00000000-0008-0000-0300-0000BC040000}"/>
            </a:ext>
          </a:extLst>
        </xdr:cNvPr>
        <xdr:cNvSpPr/>
      </xdr:nvSpPr>
      <xdr:spPr>
        <a:xfrm>
          <a:off x="0" y="0"/>
          <a:ext cx="1003140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729360</xdr:colOff>
      <xdr:row>39</xdr:row>
      <xdr:rowOff>214920</xdr:rowOff>
    </xdr:to>
    <xdr:sp macro="" textlink="">
      <xdr:nvSpPr>
        <xdr:cNvPr id="1213" name="CustomShape 1" hidden="1">
          <a:extLst>
            <a:ext uri="{FF2B5EF4-FFF2-40B4-BE49-F238E27FC236}">
              <a16:creationId xmlns:a16="http://schemas.microsoft.com/office/drawing/2014/main" id="{00000000-0008-0000-0300-0000BD040000}"/>
            </a:ext>
          </a:extLst>
        </xdr:cNvPr>
        <xdr:cNvSpPr/>
      </xdr:nvSpPr>
      <xdr:spPr>
        <a:xfrm>
          <a:off x="0" y="0"/>
          <a:ext cx="1003140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729360</xdr:colOff>
      <xdr:row>39</xdr:row>
      <xdr:rowOff>214920</xdr:rowOff>
    </xdr:to>
    <xdr:sp macro="" textlink="">
      <xdr:nvSpPr>
        <xdr:cNvPr id="1214" name="CustomShape 1" hidden="1">
          <a:extLst>
            <a:ext uri="{FF2B5EF4-FFF2-40B4-BE49-F238E27FC236}">
              <a16:creationId xmlns:a16="http://schemas.microsoft.com/office/drawing/2014/main" id="{00000000-0008-0000-0300-0000BE040000}"/>
            </a:ext>
          </a:extLst>
        </xdr:cNvPr>
        <xdr:cNvSpPr/>
      </xdr:nvSpPr>
      <xdr:spPr>
        <a:xfrm>
          <a:off x="0" y="0"/>
          <a:ext cx="1003140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729360</xdr:colOff>
      <xdr:row>39</xdr:row>
      <xdr:rowOff>214920</xdr:rowOff>
    </xdr:to>
    <xdr:sp macro="" textlink="">
      <xdr:nvSpPr>
        <xdr:cNvPr id="1215" name="CustomShape 1" hidden="1">
          <a:extLst>
            <a:ext uri="{FF2B5EF4-FFF2-40B4-BE49-F238E27FC236}">
              <a16:creationId xmlns:a16="http://schemas.microsoft.com/office/drawing/2014/main" id="{00000000-0008-0000-0300-0000BF040000}"/>
            </a:ext>
          </a:extLst>
        </xdr:cNvPr>
        <xdr:cNvSpPr/>
      </xdr:nvSpPr>
      <xdr:spPr>
        <a:xfrm>
          <a:off x="0" y="0"/>
          <a:ext cx="1003140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729720</xdr:colOff>
      <xdr:row>39</xdr:row>
      <xdr:rowOff>214920</xdr:rowOff>
    </xdr:to>
    <xdr:sp macro="" textlink="">
      <xdr:nvSpPr>
        <xdr:cNvPr id="1216" name="CustomShape 1" hidden="1">
          <a:extLst>
            <a:ext uri="{FF2B5EF4-FFF2-40B4-BE49-F238E27FC236}">
              <a16:creationId xmlns:a16="http://schemas.microsoft.com/office/drawing/2014/main" id="{00000000-0008-0000-0300-0000C0040000}"/>
            </a:ext>
          </a:extLst>
        </xdr:cNvPr>
        <xdr:cNvSpPr/>
      </xdr:nvSpPr>
      <xdr:spPr>
        <a:xfrm>
          <a:off x="0" y="0"/>
          <a:ext cx="1003176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729720</xdr:colOff>
      <xdr:row>39</xdr:row>
      <xdr:rowOff>214920</xdr:rowOff>
    </xdr:to>
    <xdr:sp macro="" textlink="">
      <xdr:nvSpPr>
        <xdr:cNvPr id="1217" name="CustomShape 1" hidden="1">
          <a:extLst>
            <a:ext uri="{FF2B5EF4-FFF2-40B4-BE49-F238E27FC236}">
              <a16:creationId xmlns:a16="http://schemas.microsoft.com/office/drawing/2014/main" id="{00000000-0008-0000-0300-0000C1040000}"/>
            </a:ext>
          </a:extLst>
        </xdr:cNvPr>
        <xdr:cNvSpPr/>
      </xdr:nvSpPr>
      <xdr:spPr>
        <a:xfrm>
          <a:off x="0" y="0"/>
          <a:ext cx="1003176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729720</xdr:colOff>
      <xdr:row>39</xdr:row>
      <xdr:rowOff>214920</xdr:rowOff>
    </xdr:to>
    <xdr:sp macro="" textlink="">
      <xdr:nvSpPr>
        <xdr:cNvPr id="1218" name="CustomShape 1" hidden="1">
          <a:extLst>
            <a:ext uri="{FF2B5EF4-FFF2-40B4-BE49-F238E27FC236}">
              <a16:creationId xmlns:a16="http://schemas.microsoft.com/office/drawing/2014/main" id="{00000000-0008-0000-0300-0000C2040000}"/>
            </a:ext>
          </a:extLst>
        </xdr:cNvPr>
        <xdr:cNvSpPr/>
      </xdr:nvSpPr>
      <xdr:spPr>
        <a:xfrm>
          <a:off x="0" y="0"/>
          <a:ext cx="1003176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729720</xdr:colOff>
      <xdr:row>39</xdr:row>
      <xdr:rowOff>214920</xdr:rowOff>
    </xdr:to>
    <xdr:sp macro="" textlink="">
      <xdr:nvSpPr>
        <xdr:cNvPr id="1219" name="CustomShape 1" hidden="1">
          <a:extLst>
            <a:ext uri="{FF2B5EF4-FFF2-40B4-BE49-F238E27FC236}">
              <a16:creationId xmlns:a16="http://schemas.microsoft.com/office/drawing/2014/main" id="{00000000-0008-0000-0300-0000C3040000}"/>
            </a:ext>
          </a:extLst>
        </xdr:cNvPr>
        <xdr:cNvSpPr/>
      </xdr:nvSpPr>
      <xdr:spPr>
        <a:xfrm>
          <a:off x="0" y="0"/>
          <a:ext cx="1003176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729720</xdr:colOff>
      <xdr:row>39</xdr:row>
      <xdr:rowOff>214920</xdr:rowOff>
    </xdr:to>
    <xdr:sp macro="" textlink="">
      <xdr:nvSpPr>
        <xdr:cNvPr id="1220" name="CustomShape 1" hidden="1">
          <a:extLst>
            <a:ext uri="{FF2B5EF4-FFF2-40B4-BE49-F238E27FC236}">
              <a16:creationId xmlns:a16="http://schemas.microsoft.com/office/drawing/2014/main" id="{00000000-0008-0000-0300-0000C4040000}"/>
            </a:ext>
          </a:extLst>
        </xdr:cNvPr>
        <xdr:cNvSpPr/>
      </xdr:nvSpPr>
      <xdr:spPr>
        <a:xfrm>
          <a:off x="0" y="0"/>
          <a:ext cx="1003176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729720</xdr:colOff>
      <xdr:row>39</xdr:row>
      <xdr:rowOff>214920</xdr:rowOff>
    </xdr:to>
    <xdr:sp macro="" textlink="">
      <xdr:nvSpPr>
        <xdr:cNvPr id="1221" name="CustomShape 1" hidden="1">
          <a:extLst>
            <a:ext uri="{FF2B5EF4-FFF2-40B4-BE49-F238E27FC236}">
              <a16:creationId xmlns:a16="http://schemas.microsoft.com/office/drawing/2014/main" id="{00000000-0008-0000-0300-0000C5040000}"/>
            </a:ext>
          </a:extLst>
        </xdr:cNvPr>
        <xdr:cNvSpPr/>
      </xdr:nvSpPr>
      <xdr:spPr>
        <a:xfrm>
          <a:off x="0" y="0"/>
          <a:ext cx="1003176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730080</xdr:colOff>
      <xdr:row>39</xdr:row>
      <xdr:rowOff>214920</xdr:rowOff>
    </xdr:to>
    <xdr:sp macro="" textlink="">
      <xdr:nvSpPr>
        <xdr:cNvPr id="1222" name="CustomShape 1" hidden="1">
          <a:extLst>
            <a:ext uri="{FF2B5EF4-FFF2-40B4-BE49-F238E27FC236}">
              <a16:creationId xmlns:a16="http://schemas.microsoft.com/office/drawing/2014/main" id="{00000000-0008-0000-0300-0000C6040000}"/>
            </a:ext>
          </a:extLst>
        </xdr:cNvPr>
        <xdr:cNvSpPr/>
      </xdr:nvSpPr>
      <xdr:spPr>
        <a:xfrm>
          <a:off x="0" y="0"/>
          <a:ext cx="1003212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730080</xdr:colOff>
      <xdr:row>39</xdr:row>
      <xdr:rowOff>214920</xdr:rowOff>
    </xdr:to>
    <xdr:sp macro="" textlink="">
      <xdr:nvSpPr>
        <xdr:cNvPr id="1223" name="CustomShape 1" hidden="1">
          <a:extLst>
            <a:ext uri="{FF2B5EF4-FFF2-40B4-BE49-F238E27FC236}">
              <a16:creationId xmlns:a16="http://schemas.microsoft.com/office/drawing/2014/main" id="{00000000-0008-0000-0300-0000C7040000}"/>
            </a:ext>
          </a:extLst>
        </xdr:cNvPr>
        <xdr:cNvSpPr/>
      </xdr:nvSpPr>
      <xdr:spPr>
        <a:xfrm>
          <a:off x="0" y="0"/>
          <a:ext cx="1003212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730080</xdr:colOff>
      <xdr:row>39</xdr:row>
      <xdr:rowOff>214920</xdr:rowOff>
    </xdr:to>
    <xdr:sp macro="" textlink="">
      <xdr:nvSpPr>
        <xdr:cNvPr id="1224" name="CustomShape 1" hidden="1">
          <a:extLst>
            <a:ext uri="{FF2B5EF4-FFF2-40B4-BE49-F238E27FC236}">
              <a16:creationId xmlns:a16="http://schemas.microsoft.com/office/drawing/2014/main" id="{00000000-0008-0000-0300-0000C8040000}"/>
            </a:ext>
          </a:extLst>
        </xdr:cNvPr>
        <xdr:cNvSpPr/>
      </xdr:nvSpPr>
      <xdr:spPr>
        <a:xfrm>
          <a:off x="0" y="0"/>
          <a:ext cx="1003212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730080</xdr:colOff>
      <xdr:row>39</xdr:row>
      <xdr:rowOff>214920</xdr:rowOff>
    </xdr:to>
    <xdr:sp macro="" textlink="">
      <xdr:nvSpPr>
        <xdr:cNvPr id="1225" name="CustomShape 1" hidden="1">
          <a:extLst>
            <a:ext uri="{FF2B5EF4-FFF2-40B4-BE49-F238E27FC236}">
              <a16:creationId xmlns:a16="http://schemas.microsoft.com/office/drawing/2014/main" id="{00000000-0008-0000-0300-0000C9040000}"/>
            </a:ext>
          </a:extLst>
        </xdr:cNvPr>
        <xdr:cNvSpPr/>
      </xdr:nvSpPr>
      <xdr:spPr>
        <a:xfrm>
          <a:off x="0" y="0"/>
          <a:ext cx="1003212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730080</xdr:colOff>
      <xdr:row>39</xdr:row>
      <xdr:rowOff>214920</xdr:rowOff>
    </xdr:to>
    <xdr:sp macro="" textlink="">
      <xdr:nvSpPr>
        <xdr:cNvPr id="1226" name="CustomShape 1" hidden="1">
          <a:extLst>
            <a:ext uri="{FF2B5EF4-FFF2-40B4-BE49-F238E27FC236}">
              <a16:creationId xmlns:a16="http://schemas.microsoft.com/office/drawing/2014/main" id="{00000000-0008-0000-0300-0000CA040000}"/>
            </a:ext>
          </a:extLst>
        </xdr:cNvPr>
        <xdr:cNvSpPr/>
      </xdr:nvSpPr>
      <xdr:spPr>
        <a:xfrm>
          <a:off x="0" y="0"/>
          <a:ext cx="1003212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730080</xdr:colOff>
      <xdr:row>39</xdr:row>
      <xdr:rowOff>214920</xdr:rowOff>
    </xdr:to>
    <xdr:sp macro="" textlink="">
      <xdr:nvSpPr>
        <xdr:cNvPr id="1227" name="CustomShape 1" hidden="1">
          <a:extLst>
            <a:ext uri="{FF2B5EF4-FFF2-40B4-BE49-F238E27FC236}">
              <a16:creationId xmlns:a16="http://schemas.microsoft.com/office/drawing/2014/main" id="{00000000-0008-0000-0300-0000CB040000}"/>
            </a:ext>
          </a:extLst>
        </xdr:cNvPr>
        <xdr:cNvSpPr/>
      </xdr:nvSpPr>
      <xdr:spPr>
        <a:xfrm>
          <a:off x="0" y="0"/>
          <a:ext cx="1003212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730440</xdr:colOff>
      <xdr:row>39</xdr:row>
      <xdr:rowOff>214920</xdr:rowOff>
    </xdr:to>
    <xdr:sp macro="" textlink="">
      <xdr:nvSpPr>
        <xdr:cNvPr id="1228" name="CustomShape 1" hidden="1">
          <a:extLst>
            <a:ext uri="{FF2B5EF4-FFF2-40B4-BE49-F238E27FC236}">
              <a16:creationId xmlns:a16="http://schemas.microsoft.com/office/drawing/2014/main" id="{00000000-0008-0000-0300-0000CC040000}"/>
            </a:ext>
          </a:extLst>
        </xdr:cNvPr>
        <xdr:cNvSpPr/>
      </xdr:nvSpPr>
      <xdr:spPr>
        <a:xfrm>
          <a:off x="0" y="0"/>
          <a:ext cx="1003248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730440</xdr:colOff>
      <xdr:row>39</xdr:row>
      <xdr:rowOff>214920</xdr:rowOff>
    </xdr:to>
    <xdr:sp macro="" textlink="">
      <xdr:nvSpPr>
        <xdr:cNvPr id="1229" name="CustomShape 1" hidden="1">
          <a:extLst>
            <a:ext uri="{FF2B5EF4-FFF2-40B4-BE49-F238E27FC236}">
              <a16:creationId xmlns:a16="http://schemas.microsoft.com/office/drawing/2014/main" id="{00000000-0008-0000-0300-0000CD040000}"/>
            </a:ext>
          </a:extLst>
        </xdr:cNvPr>
        <xdr:cNvSpPr/>
      </xdr:nvSpPr>
      <xdr:spPr>
        <a:xfrm>
          <a:off x="0" y="0"/>
          <a:ext cx="1003248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730440</xdr:colOff>
      <xdr:row>39</xdr:row>
      <xdr:rowOff>214920</xdr:rowOff>
    </xdr:to>
    <xdr:sp macro="" textlink="">
      <xdr:nvSpPr>
        <xdr:cNvPr id="1230" name="CustomShape 1" hidden="1">
          <a:extLst>
            <a:ext uri="{FF2B5EF4-FFF2-40B4-BE49-F238E27FC236}">
              <a16:creationId xmlns:a16="http://schemas.microsoft.com/office/drawing/2014/main" id="{00000000-0008-0000-0300-0000CE040000}"/>
            </a:ext>
          </a:extLst>
        </xdr:cNvPr>
        <xdr:cNvSpPr/>
      </xdr:nvSpPr>
      <xdr:spPr>
        <a:xfrm>
          <a:off x="0" y="0"/>
          <a:ext cx="1003248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730440</xdr:colOff>
      <xdr:row>39</xdr:row>
      <xdr:rowOff>214920</xdr:rowOff>
    </xdr:to>
    <xdr:sp macro="" textlink="">
      <xdr:nvSpPr>
        <xdr:cNvPr id="1231" name="CustomShape 1" hidden="1">
          <a:extLst>
            <a:ext uri="{FF2B5EF4-FFF2-40B4-BE49-F238E27FC236}">
              <a16:creationId xmlns:a16="http://schemas.microsoft.com/office/drawing/2014/main" id="{00000000-0008-0000-0300-0000CF040000}"/>
            </a:ext>
          </a:extLst>
        </xdr:cNvPr>
        <xdr:cNvSpPr/>
      </xdr:nvSpPr>
      <xdr:spPr>
        <a:xfrm>
          <a:off x="0" y="0"/>
          <a:ext cx="1003248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730440</xdr:colOff>
      <xdr:row>39</xdr:row>
      <xdr:rowOff>214920</xdr:rowOff>
    </xdr:to>
    <xdr:sp macro="" textlink="">
      <xdr:nvSpPr>
        <xdr:cNvPr id="1232" name="CustomShape 1" hidden="1">
          <a:extLst>
            <a:ext uri="{FF2B5EF4-FFF2-40B4-BE49-F238E27FC236}">
              <a16:creationId xmlns:a16="http://schemas.microsoft.com/office/drawing/2014/main" id="{00000000-0008-0000-0300-0000D0040000}"/>
            </a:ext>
          </a:extLst>
        </xdr:cNvPr>
        <xdr:cNvSpPr/>
      </xdr:nvSpPr>
      <xdr:spPr>
        <a:xfrm>
          <a:off x="0" y="0"/>
          <a:ext cx="1003248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730440</xdr:colOff>
      <xdr:row>39</xdr:row>
      <xdr:rowOff>214920</xdr:rowOff>
    </xdr:to>
    <xdr:sp macro="" textlink="">
      <xdr:nvSpPr>
        <xdr:cNvPr id="1233" name="CustomShape 1" hidden="1">
          <a:extLst>
            <a:ext uri="{FF2B5EF4-FFF2-40B4-BE49-F238E27FC236}">
              <a16:creationId xmlns:a16="http://schemas.microsoft.com/office/drawing/2014/main" id="{00000000-0008-0000-0300-0000D1040000}"/>
            </a:ext>
          </a:extLst>
        </xdr:cNvPr>
        <xdr:cNvSpPr/>
      </xdr:nvSpPr>
      <xdr:spPr>
        <a:xfrm>
          <a:off x="0" y="0"/>
          <a:ext cx="10032480" cy="922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730800</xdr:colOff>
      <xdr:row>39</xdr:row>
      <xdr:rowOff>45360</xdr:rowOff>
    </xdr:to>
    <xdr:sp macro="" textlink="">
      <xdr:nvSpPr>
        <xdr:cNvPr id="1234" name="CustomShape 1" hidden="1">
          <a:extLst>
            <a:ext uri="{FF2B5EF4-FFF2-40B4-BE49-F238E27FC236}">
              <a16:creationId xmlns:a16="http://schemas.microsoft.com/office/drawing/2014/main" id="{00000000-0008-0000-0300-0000D2040000}"/>
            </a:ext>
          </a:extLst>
        </xdr:cNvPr>
        <xdr:cNvSpPr/>
      </xdr:nvSpPr>
      <xdr:spPr>
        <a:xfrm>
          <a:off x="0" y="0"/>
          <a:ext cx="10032840" cy="90576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730800</xdr:colOff>
      <xdr:row>39</xdr:row>
      <xdr:rowOff>45360</xdr:rowOff>
    </xdr:to>
    <xdr:sp macro="" textlink="">
      <xdr:nvSpPr>
        <xdr:cNvPr id="1235" name="CustomShape 1" hidden="1">
          <a:extLst>
            <a:ext uri="{FF2B5EF4-FFF2-40B4-BE49-F238E27FC236}">
              <a16:creationId xmlns:a16="http://schemas.microsoft.com/office/drawing/2014/main" id="{00000000-0008-0000-0300-0000D3040000}"/>
            </a:ext>
          </a:extLst>
        </xdr:cNvPr>
        <xdr:cNvSpPr/>
      </xdr:nvSpPr>
      <xdr:spPr>
        <a:xfrm>
          <a:off x="0" y="0"/>
          <a:ext cx="10032840" cy="90576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730800</xdr:colOff>
      <xdr:row>39</xdr:row>
      <xdr:rowOff>45360</xdr:rowOff>
    </xdr:to>
    <xdr:sp macro="" textlink="">
      <xdr:nvSpPr>
        <xdr:cNvPr id="1236" name="CustomShape 1" hidden="1">
          <a:extLst>
            <a:ext uri="{FF2B5EF4-FFF2-40B4-BE49-F238E27FC236}">
              <a16:creationId xmlns:a16="http://schemas.microsoft.com/office/drawing/2014/main" id="{00000000-0008-0000-0300-0000D4040000}"/>
            </a:ext>
          </a:extLst>
        </xdr:cNvPr>
        <xdr:cNvSpPr/>
      </xdr:nvSpPr>
      <xdr:spPr>
        <a:xfrm>
          <a:off x="0" y="0"/>
          <a:ext cx="10032840" cy="90576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730800</xdr:colOff>
      <xdr:row>39</xdr:row>
      <xdr:rowOff>45360</xdr:rowOff>
    </xdr:to>
    <xdr:sp macro="" textlink="">
      <xdr:nvSpPr>
        <xdr:cNvPr id="1237" name="CustomShape 1" hidden="1">
          <a:extLst>
            <a:ext uri="{FF2B5EF4-FFF2-40B4-BE49-F238E27FC236}">
              <a16:creationId xmlns:a16="http://schemas.microsoft.com/office/drawing/2014/main" id="{00000000-0008-0000-0300-0000D5040000}"/>
            </a:ext>
          </a:extLst>
        </xdr:cNvPr>
        <xdr:cNvSpPr/>
      </xdr:nvSpPr>
      <xdr:spPr>
        <a:xfrm>
          <a:off x="0" y="0"/>
          <a:ext cx="10032840" cy="90576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730800</xdr:colOff>
      <xdr:row>39</xdr:row>
      <xdr:rowOff>45360</xdr:rowOff>
    </xdr:to>
    <xdr:sp macro="" textlink="">
      <xdr:nvSpPr>
        <xdr:cNvPr id="1238" name="CustomShape 1" hidden="1">
          <a:extLst>
            <a:ext uri="{FF2B5EF4-FFF2-40B4-BE49-F238E27FC236}">
              <a16:creationId xmlns:a16="http://schemas.microsoft.com/office/drawing/2014/main" id="{00000000-0008-0000-0300-0000D6040000}"/>
            </a:ext>
          </a:extLst>
        </xdr:cNvPr>
        <xdr:cNvSpPr/>
      </xdr:nvSpPr>
      <xdr:spPr>
        <a:xfrm>
          <a:off x="0" y="0"/>
          <a:ext cx="10032840" cy="90576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730800</xdr:colOff>
      <xdr:row>39</xdr:row>
      <xdr:rowOff>45360</xdr:rowOff>
    </xdr:to>
    <xdr:sp macro="" textlink="">
      <xdr:nvSpPr>
        <xdr:cNvPr id="1239" name="CustomShape 1" hidden="1">
          <a:extLst>
            <a:ext uri="{FF2B5EF4-FFF2-40B4-BE49-F238E27FC236}">
              <a16:creationId xmlns:a16="http://schemas.microsoft.com/office/drawing/2014/main" id="{00000000-0008-0000-0300-0000D7040000}"/>
            </a:ext>
          </a:extLst>
        </xdr:cNvPr>
        <xdr:cNvSpPr/>
      </xdr:nvSpPr>
      <xdr:spPr>
        <a:xfrm>
          <a:off x="0" y="0"/>
          <a:ext cx="10032840" cy="90576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731520</xdr:colOff>
      <xdr:row>42</xdr:row>
      <xdr:rowOff>170280</xdr:rowOff>
    </xdr:to>
    <xdr:sp macro="" textlink="">
      <xdr:nvSpPr>
        <xdr:cNvPr id="1240" name="CustomShape 1" hidden="1">
          <a:extLst>
            <a:ext uri="{FF2B5EF4-FFF2-40B4-BE49-F238E27FC236}">
              <a16:creationId xmlns:a16="http://schemas.microsoft.com/office/drawing/2014/main" id="{00000000-0008-0000-0300-0000D8040000}"/>
            </a:ext>
          </a:extLst>
        </xdr:cNvPr>
        <xdr:cNvSpPr/>
      </xdr:nvSpPr>
      <xdr:spPr>
        <a:xfrm>
          <a:off x="0" y="0"/>
          <a:ext cx="10033560" cy="983412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731520</xdr:colOff>
      <xdr:row>42</xdr:row>
      <xdr:rowOff>170280</xdr:rowOff>
    </xdr:to>
    <xdr:sp macro="" textlink="">
      <xdr:nvSpPr>
        <xdr:cNvPr id="1241" name="CustomShape 1" hidden="1">
          <a:extLst>
            <a:ext uri="{FF2B5EF4-FFF2-40B4-BE49-F238E27FC236}">
              <a16:creationId xmlns:a16="http://schemas.microsoft.com/office/drawing/2014/main" id="{00000000-0008-0000-0300-0000D9040000}"/>
            </a:ext>
          </a:extLst>
        </xdr:cNvPr>
        <xdr:cNvSpPr/>
      </xdr:nvSpPr>
      <xdr:spPr>
        <a:xfrm>
          <a:off x="0" y="0"/>
          <a:ext cx="10033560" cy="983412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731520</xdr:colOff>
      <xdr:row>42</xdr:row>
      <xdr:rowOff>170280</xdr:rowOff>
    </xdr:to>
    <xdr:sp macro="" textlink="">
      <xdr:nvSpPr>
        <xdr:cNvPr id="1242" name="CustomShape 1" hidden="1">
          <a:extLst>
            <a:ext uri="{FF2B5EF4-FFF2-40B4-BE49-F238E27FC236}">
              <a16:creationId xmlns:a16="http://schemas.microsoft.com/office/drawing/2014/main" id="{00000000-0008-0000-0300-0000DA040000}"/>
            </a:ext>
          </a:extLst>
        </xdr:cNvPr>
        <xdr:cNvSpPr/>
      </xdr:nvSpPr>
      <xdr:spPr>
        <a:xfrm>
          <a:off x="0" y="0"/>
          <a:ext cx="10033560" cy="983412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731520</xdr:colOff>
      <xdr:row>42</xdr:row>
      <xdr:rowOff>170280</xdr:rowOff>
    </xdr:to>
    <xdr:sp macro="" textlink="">
      <xdr:nvSpPr>
        <xdr:cNvPr id="1243" name="CustomShape 1" hidden="1">
          <a:extLst>
            <a:ext uri="{FF2B5EF4-FFF2-40B4-BE49-F238E27FC236}">
              <a16:creationId xmlns:a16="http://schemas.microsoft.com/office/drawing/2014/main" id="{00000000-0008-0000-0300-0000DB040000}"/>
            </a:ext>
          </a:extLst>
        </xdr:cNvPr>
        <xdr:cNvSpPr/>
      </xdr:nvSpPr>
      <xdr:spPr>
        <a:xfrm>
          <a:off x="0" y="0"/>
          <a:ext cx="10033560" cy="983412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731520</xdr:colOff>
      <xdr:row>42</xdr:row>
      <xdr:rowOff>170280</xdr:rowOff>
    </xdr:to>
    <xdr:sp macro="" textlink="">
      <xdr:nvSpPr>
        <xdr:cNvPr id="1244" name="CustomShape 1" hidden="1">
          <a:extLst>
            <a:ext uri="{FF2B5EF4-FFF2-40B4-BE49-F238E27FC236}">
              <a16:creationId xmlns:a16="http://schemas.microsoft.com/office/drawing/2014/main" id="{00000000-0008-0000-0300-0000DC040000}"/>
            </a:ext>
          </a:extLst>
        </xdr:cNvPr>
        <xdr:cNvSpPr/>
      </xdr:nvSpPr>
      <xdr:spPr>
        <a:xfrm>
          <a:off x="0" y="0"/>
          <a:ext cx="10033560" cy="983412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731520</xdr:colOff>
      <xdr:row>42</xdr:row>
      <xdr:rowOff>170280</xdr:rowOff>
    </xdr:to>
    <xdr:sp macro="" textlink="">
      <xdr:nvSpPr>
        <xdr:cNvPr id="1245" name="CustomShape 1" hidden="1">
          <a:extLst>
            <a:ext uri="{FF2B5EF4-FFF2-40B4-BE49-F238E27FC236}">
              <a16:creationId xmlns:a16="http://schemas.microsoft.com/office/drawing/2014/main" id="{00000000-0008-0000-0300-0000DD040000}"/>
            </a:ext>
          </a:extLst>
        </xdr:cNvPr>
        <xdr:cNvSpPr/>
      </xdr:nvSpPr>
      <xdr:spPr>
        <a:xfrm>
          <a:off x="0" y="0"/>
          <a:ext cx="10033560" cy="983412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731520</xdr:colOff>
      <xdr:row>42</xdr:row>
      <xdr:rowOff>170280</xdr:rowOff>
    </xdr:to>
    <xdr:sp macro="" textlink="">
      <xdr:nvSpPr>
        <xdr:cNvPr id="1246" name="CustomShape 1" hidden="1">
          <a:extLst>
            <a:ext uri="{FF2B5EF4-FFF2-40B4-BE49-F238E27FC236}">
              <a16:creationId xmlns:a16="http://schemas.microsoft.com/office/drawing/2014/main" id="{00000000-0008-0000-0300-0000DE040000}"/>
            </a:ext>
          </a:extLst>
        </xdr:cNvPr>
        <xdr:cNvSpPr/>
      </xdr:nvSpPr>
      <xdr:spPr>
        <a:xfrm>
          <a:off x="0" y="0"/>
          <a:ext cx="10033560" cy="983412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731520</xdr:colOff>
      <xdr:row>42</xdr:row>
      <xdr:rowOff>170280</xdr:rowOff>
    </xdr:to>
    <xdr:sp macro="" textlink="">
      <xdr:nvSpPr>
        <xdr:cNvPr id="1247" name="CustomShape 1" hidden="1">
          <a:extLst>
            <a:ext uri="{FF2B5EF4-FFF2-40B4-BE49-F238E27FC236}">
              <a16:creationId xmlns:a16="http://schemas.microsoft.com/office/drawing/2014/main" id="{00000000-0008-0000-0300-0000DF040000}"/>
            </a:ext>
          </a:extLst>
        </xdr:cNvPr>
        <xdr:cNvSpPr/>
      </xdr:nvSpPr>
      <xdr:spPr>
        <a:xfrm>
          <a:off x="0" y="0"/>
          <a:ext cx="10033560" cy="983412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731880</xdr:colOff>
      <xdr:row>42</xdr:row>
      <xdr:rowOff>170640</xdr:rowOff>
    </xdr:to>
    <xdr:sp macro="" textlink="">
      <xdr:nvSpPr>
        <xdr:cNvPr id="1248" name="CustomShape 1" hidden="1">
          <a:extLst>
            <a:ext uri="{FF2B5EF4-FFF2-40B4-BE49-F238E27FC236}">
              <a16:creationId xmlns:a16="http://schemas.microsoft.com/office/drawing/2014/main" id="{00000000-0008-0000-0300-0000E0040000}"/>
            </a:ext>
          </a:extLst>
        </xdr:cNvPr>
        <xdr:cNvSpPr/>
      </xdr:nvSpPr>
      <xdr:spPr>
        <a:xfrm>
          <a:off x="0" y="0"/>
          <a:ext cx="10033920" cy="983448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731880</xdr:colOff>
      <xdr:row>42</xdr:row>
      <xdr:rowOff>170640</xdr:rowOff>
    </xdr:to>
    <xdr:sp macro="" textlink="">
      <xdr:nvSpPr>
        <xdr:cNvPr id="1249" name="CustomShape 1" hidden="1">
          <a:extLst>
            <a:ext uri="{FF2B5EF4-FFF2-40B4-BE49-F238E27FC236}">
              <a16:creationId xmlns:a16="http://schemas.microsoft.com/office/drawing/2014/main" id="{00000000-0008-0000-0300-0000E1040000}"/>
            </a:ext>
          </a:extLst>
        </xdr:cNvPr>
        <xdr:cNvSpPr/>
      </xdr:nvSpPr>
      <xdr:spPr>
        <a:xfrm>
          <a:off x="0" y="0"/>
          <a:ext cx="10033920" cy="983448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731880</xdr:colOff>
      <xdr:row>42</xdr:row>
      <xdr:rowOff>170640</xdr:rowOff>
    </xdr:to>
    <xdr:sp macro="" textlink="">
      <xdr:nvSpPr>
        <xdr:cNvPr id="1250" name="CustomShape 1" hidden="1">
          <a:extLst>
            <a:ext uri="{FF2B5EF4-FFF2-40B4-BE49-F238E27FC236}">
              <a16:creationId xmlns:a16="http://schemas.microsoft.com/office/drawing/2014/main" id="{00000000-0008-0000-0300-0000E2040000}"/>
            </a:ext>
          </a:extLst>
        </xdr:cNvPr>
        <xdr:cNvSpPr/>
      </xdr:nvSpPr>
      <xdr:spPr>
        <a:xfrm>
          <a:off x="0" y="0"/>
          <a:ext cx="10033920" cy="983448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731880</xdr:colOff>
      <xdr:row>42</xdr:row>
      <xdr:rowOff>170640</xdr:rowOff>
    </xdr:to>
    <xdr:sp macro="" textlink="">
      <xdr:nvSpPr>
        <xdr:cNvPr id="1251" name="CustomShape 1" hidden="1">
          <a:extLst>
            <a:ext uri="{FF2B5EF4-FFF2-40B4-BE49-F238E27FC236}">
              <a16:creationId xmlns:a16="http://schemas.microsoft.com/office/drawing/2014/main" id="{00000000-0008-0000-0300-0000E3040000}"/>
            </a:ext>
          </a:extLst>
        </xdr:cNvPr>
        <xdr:cNvSpPr/>
      </xdr:nvSpPr>
      <xdr:spPr>
        <a:xfrm>
          <a:off x="0" y="0"/>
          <a:ext cx="10033920" cy="983448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731880</xdr:colOff>
      <xdr:row>42</xdr:row>
      <xdr:rowOff>170640</xdr:rowOff>
    </xdr:to>
    <xdr:sp macro="" textlink="">
      <xdr:nvSpPr>
        <xdr:cNvPr id="1252" name="CustomShape 1" hidden="1">
          <a:extLst>
            <a:ext uri="{FF2B5EF4-FFF2-40B4-BE49-F238E27FC236}">
              <a16:creationId xmlns:a16="http://schemas.microsoft.com/office/drawing/2014/main" id="{00000000-0008-0000-0300-0000E4040000}"/>
            </a:ext>
          </a:extLst>
        </xdr:cNvPr>
        <xdr:cNvSpPr/>
      </xdr:nvSpPr>
      <xdr:spPr>
        <a:xfrm>
          <a:off x="0" y="0"/>
          <a:ext cx="10033920" cy="983448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731880</xdr:colOff>
      <xdr:row>42</xdr:row>
      <xdr:rowOff>170640</xdr:rowOff>
    </xdr:to>
    <xdr:sp macro="" textlink="">
      <xdr:nvSpPr>
        <xdr:cNvPr id="1253" name="CustomShape 1" hidden="1">
          <a:extLst>
            <a:ext uri="{FF2B5EF4-FFF2-40B4-BE49-F238E27FC236}">
              <a16:creationId xmlns:a16="http://schemas.microsoft.com/office/drawing/2014/main" id="{00000000-0008-0000-0300-0000E5040000}"/>
            </a:ext>
          </a:extLst>
        </xdr:cNvPr>
        <xdr:cNvSpPr/>
      </xdr:nvSpPr>
      <xdr:spPr>
        <a:xfrm>
          <a:off x="0" y="0"/>
          <a:ext cx="10033920" cy="983448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731880</xdr:colOff>
      <xdr:row>42</xdr:row>
      <xdr:rowOff>170640</xdr:rowOff>
    </xdr:to>
    <xdr:sp macro="" textlink="">
      <xdr:nvSpPr>
        <xdr:cNvPr id="1254" name="CustomShape 1" hidden="1">
          <a:extLst>
            <a:ext uri="{FF2B5EF4-FFF2-40B4-BE49-F238E27FC236}">
              <a16:creationId xmlns:a16="http://schemas.microsoft.com/office/drawing/2014/main" id="{00000000-0008-0000-0300-0000E6040000}"/>
            </a:ext>
          </a:extLst>
        </xdr:cNvPr>
        <xdr:cNvSpPr/>
      </xdr:nvSpPr>
      <xdr:spPr>
        <a:xfrm>
          <a:off x="0" y="0"/>
          <a:ext cx="10033920" cy="983448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731880</xdr:colOff>
      <xdr:row>42</xdr:row>
      <xdr:rowOff>170640</xdr:rowOff>
    </xdr:to>
    <xdr:sp macro="" textlink="">
      <xdr:nvSpPr>
        <xdr:cNvPr id="1255" name="CustomShape 1" hidden="1">
          <a:extLst>
            <a:ext uri="{FF2B5EF4-FFF2-40B4-BE49-F238E27FC236}">
              <a16:creationId xmlns:a16="http://schemas.microsoft.com/office/drawing/2014/main" id="{00000000-0008-0000-0300-0000E7040000}"/>
            </a:ext>
          </a:extLst>
        </xdr:cNvPr>
        <xdr:cNvSpPr/>
      </xdr:nvSpPr>
      <xdr:spPr>
        <a:xfrm>
          <a:off x="0" y="0"/>
          <a:ext cx="10033920" cy="983448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732600</xdr:colOff>
      <xdr:row>42</xdr:row>
      <xdr:rowOff>171360</xdr:rowOff>
    </xdr:to>
    <xdr:sp macro="" textlink="">
      <xdr:nvSpPr>
        <xdr:cNvPr id="1256" name="CustomShape 1" hidden="1">
          <a:extLst>
            <a:ext uri="{FF2B5EF4-FFF2-40B4-BE49-F238E27FC236}">
              <a16:creationId xmlns:a16="http://schemas.microsoft.com/office/drawing/2014/main" id="{00000000-0008-0000-0300-0000E8040000}"/>
            </a:ext>
          </a:extLst>
        </xdr:cNvPr>
        <xdr:cNvSpPr/>
      </xdr:nvSpPr>
      <xdr:spPr>
        <a:xfrm>
          <a:off x="0" y="0"/>
          <a:ext cx="10034640" cy="983520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732600</xdr:colOff>
      <xdr:row>42</xdr:row>
      <xdr:rowOff>171360</xdr:rowOff>
    </xdr:to>
    <xdr:sp macro="" textlink="">
      <xdr:nvSpPr>
        <xdr:cNvPr id="1257" name="CustomShape 1" hidden="1">
          <a:extLst>
            <a:ext uri="{FF2B5EF4-FFF2-40B4-BE49-F238E27FC236}">
              <a16:creationId xmlns:a16="http://schemas.microsoft.com/office/drawing/2014/main" id="{00000000-0008-0000-0300-0000E9040000}"/>
            </a:ext>
          </a:extLst>
        </xdr:cNvPr>
        <xdr:cNvSpPr/>
      </xdr:nvSpPr>
      <xdr:spPr>
        <a:xfrm>
          <a:off x="0" y="0"/>
          <a:ext cx="10034640" cy="983520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732600</xdr:colOff>
      <xdr:row>42</xdr:row>
      <xdr:rowOff>171360</xdr:rowOff>
    </xdr:to>
    <xdr:sp macro="" textlink="">
      <xdr:nvSpPr>
        <xdr:cNvPr id="1258" name="CustomShape 1" hidden="1">
          <a:extLst>
            <a:ext uri="{FF2B5EF4-FFF2-40B4-BE49-F238E27FC236}">
              <a16:creationId xmlns:a16="http://schemas.microsoft.com/office/drawing/2014/main" id="{00000000-0008-0000-0300-0000EA040000}"/>
            </a:ext>
          </a:extLst>
        </xdr:cNvPr>
        <xdr:cNvSpPr/>
      </xdr:nvSpPr>
      <xdr:spPr>
        <a:xfrm>
          <a:off x="0" y="0"/>
          <a:ext cx="10034640" cy="983520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732600</xdr:colOff>
      <xdr:row>42</xdr:row>
      <xdr:rowOff>171360</xdr:rowOff>
    </xdr:to>
    <xdr:sp macro="" textlink="">
      <xdr:nvSpPr>
        <xdr:cNvPr id="1259" name="CustomShape 1" hidden="1">
          <a:extLst>
            <a:ext uri="{FF2B5EF4-FFF2-40B4-BE49-F238E27FC236}">
              <a16:creationId xmlns:a16="http://schemas.microsoft.com/office/drawing/2014/main" id="{00000000-0008-0000-0300-0000EB040000}"/>
            </a:ext>
          </a:extLst>
        </xdr:cNvPr>
        <xdr:cNvSpPr/>
      </xdr:nvSpPr>
      <xdr:spPr>
        <a:xfrm>
          <a:off x="0" y="0"/>
          <a:ext cx="10034640" cy="983520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732600</xdr:colOff>
      <xdr:row>42</xdr:row>
      <xdr:rowOff>171360</xdr:rowOff>
    </xdr:to>
    <xdr:sp macro="" textlink="">
      <xdr:nvSpPr>
        <xdr:cNvPr id="1260" name="CustomShape 1" hidden="1">
          <a:extLst>
            <a:ext uri="{FF2B5EF4-FFF2-40B4-BE49-F238E27FC236}">
              <a16:creationId xmlns:a16="http://schemas.microsoft.com/office/drawing/2014/main" id="{00000000-0008-0000-0300-0000EC040000}"/>
            </a:ext>
          </a:extLst>
        </xdr:cNvPr>
        <xdr:cNvSpPr/>
      </xdr:nvSpPr>
      <xdr:spPr>
        <a:xfrm>
          <a:off x="0" y="0"/>
          <a:ext cx="10034640" cy="983520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732600</xdr:colOff>
      <xdr:row>42</xdr:row>
      <xdr:rowOff>171360</xdr:rowOff>
    </xdr:to>
    <xdr:sp macro="" textlink="">
      <xdr:nvSpPr>
        <xdr:cNvPr id="1261" name="CustomShape 1" hidden="1">
          <a:extLst>
            <a:ext uri="{FF2B5EF4-FFF2-40B4-BE49-F238E27FC236}">
              <a16:creationId xmlns:a16="http://schemas.microsoft.com/office/drawing/2014/main" id="{00000000-0008-0000-0300-0000ED040000}"/>
            </a:ext>
          </a:extLst>
        </xdr:cNvPr>
        <xdr:cNvSpPr/>
      </xdr:nvSpPr>
      <xdr:spPr>
        <a:xfrm>
          <a:off x="0" y="0"/>
          <a:ext cx="10034640" cy="983520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732600</xdr:colOff>
      <xdr:row>42</xdr:row>
      <xdr:rowOff>171360</xdr:rowOff>
    </xdr:to>
    <xdr:sp macro="" textlink="">
      <xdr:nvSpPr>
        <xdr:cNvPr id="1262" name="CustomShape 1" hidden="1">
          <a:extLst>
            <a:ext uri="{FF2B5EF4-FFF2-40B4-BE49-F238E27FC236}">
              <a16:creationId xmlns:a16="http://schemas.microsoft.com/office/drawing/2014/main" id="{00000000-0008-0000-0300-0000EE040000}"/>
            </a:ext>
          </a:extLst>
        </xdr:cNvPr>
        <xdr:cNvSpPr/>
      </xdr:nvSpPr>
      <xdr:spPr>
        <a:xfrm>
          <a:off x="0" y="0"/>
          <a:ext cx="10034640" cy="983520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732600</xdr:colOff>
      <xdr:row>42</xdr:row>
      <xdr:rowOff>171360</xdr:rowOff>
    </xdr:to>
    <xdr:sp macro="" textlink="">
      <xdr:nvSpPr>
        <xdr:cNvPr id="1263" name="CustomShape 1" hidden="1">
          <a:extLst>
            <a:ext uri="{FF2B5EF4-FFF2-40B4-BE49-F238E27FC236}">
              <a16:creationId xmlns:a16="http://schemas.microsoft.com/office/drawing/2014/main" id="{00000000-0008-0000-0300-0000EF040000}"/>
            </a:ext>
          </a:extLst>
        </xdr:cNvPr>
        <xdr:cNvSpPr/>
      </xdr:nvSpPr>
      <xdr:spPr>
        <a:xfrm>
          <a:off x="0" y="0"/>
          <a:ext cx="10034640" cy="9835200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729000</xdr:colOff>
      <xdr:row>39</xdr:row>
      <xdr:rowOff>214560</xdr:rowOff>
    </xdr:to>
    <xdr:sp macro="" textlink="">
      <xdr:nvSpPr>
        <xdr:cNvPr id="242" name="CustomShape 1" hidden="1">
          <a:extLst>
            <a:ext uri="{FF2B5EF4-FFF2-40B4-BE49-F238E27FC236}">
              <a16:creationId xmlns:a16="http://schemas.microsoft.com/office/drawing/2014/main" id="{94623864-9A45-4CF1-8491-E0652A183272}"/>
            </a:ext>
          </a:extLst>
        </xdr:cNvPr>
        <xdr:cNvSpPr/>
      </xdr:nvSpPr>
      <xdr:spPr>
        <a:xfrm>
          <a:off x="0" y="0"/>
          <a:ext cx="9520575" cy="895851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729000</xdr:colOff>
      <xdr:row>39</xdr:row>
      <xdr:rowOff>214560</xdr:rowOff>
    </xdr:to>
    <xdr:sp macro="" textlink="">
      <xdr:nvSpPr>
        <xdr:cNvPr id="243" name="CustomShape 1" hidden="1">
          <a:extLst>
            <a:ext uri="{FF2B5EF4-FFF2-40B4-BE49-F238E27FC236}">
              <a16:creationId xmlns:a16="http://schemas.microsoft.com/office/drawing/2014/main" id="{0EB2EB63-6557-4909-A8F6-52A84A1BC6E7}"/>
            </a:ext>
          </a:extLst>
        </xdr:cNvPr>
        <xdr:cNvSpPr/>
      </xdr:nvSpPr>
      <xdr:spPr>
        <a:xfrm>
          <a:off x="0" y="0"/>
          <a:ext cx="9520575" cy="895851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729000</xdr:colOff>
      <xdr:row>39</xdr:row>
      <xdr:rowOff>214560</xdr:rowOff>
    </xdr:to>
    <xdr:sp macro="" textlink="">
      <xdr:nvSpPr>
        <xdr:cNvPr id="244" name="CustomShape 1" hidden="1">
          <a:extLst>
            <a:ext uri="{FF2B5EF4-FFF2-40B4-BE49-F238E27FC236}">
              <a16:creationId xmlns:a16="http://schemas.microsoft.com/office/drawing/2014/main" id="{697C93CB-3A95-4A32-9896-CD1170ED9510}"/>
            </a:ext>
          </a:extLst>
        </xdr:cNvPr>
        <xdr:cNvSpPr/>
      </xdr:nvSpPr>
      <xdr:spPr>
        <a:xfrm>
          <a:off x="0" y="0"/>
          <a:ext cx="9520575" cy="895851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729000</xdr:colOff>
      <xdr:row>39</xdr:row>
      <xdr:rowOff>214560</xdr:rowOff>
    </xdr:to>
    <xdr:sp macro="" textlink="">
      <xdr:nvSpPr>
        <xdr:cNvPr id="245" name="CustomShape 1" hidden="1">
          <a:extLst>
            <a:ext uri="{FF2B5EF4-FFF2-40B4-BE49-F238E27FC236}">
              <a16:creationId xmlns:a16="http://schemas.microsoft.com/office/drawing/2014/main" id="{7B18172F-D4D6-4CD1-B093-F0CD9A5A5411}"/>
            </a:ext>
          </a:extLst>
        </xdr:cNvPr>
        <xdr:cNvSpPr/>
      </xdr:nvSpPr>
      <xdr:spPr>
        <a:xfrm>
          <a:off x="0" y="0"/>
          <a:ext cx="9520575" cy="895851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729000</xdr:colOff>
      <xdr:row>39</xdr:row>
      <xdr:rowOff>214560</xdr:rowOff>
    </xdr:to>
    <xdr:sp macro="" textlink="">
      <xdr:nvSpPr>
        <xdr:cNvPr id="246" name="CustomShape 1" hidden="1">
          <a:extLst>
            <a:ext uri="{FF2B5EF4-FFF2-40B4-BE49-F238E27FC236}">
              <a16:creationId xmlns:a16="http://schemas.microsoft.com/office/drawing/2014/main" id="{47E9DC8A-A962-4E39-B633-2A623E52E108}"/>
            </a:ext>
          </a:extLst>
        </xdr:cNvPr>
        <xdr:cNvSpPr/>
      </xdr:nvSpPr>
      <xdr:spPr>
        <a:xfrm>
          <a:off x="0" y="0"/>
          <a:ext cx="9520575" cy="895851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729000</xdr:colOff>
      <xdr:row>39</xdr:row>
      <xdr:rowOff>214560</xdr:rowOff>
    </xdr:to>
    <xdr:sp macro="" textlink="">
      <xdr:nvSpPr>
        <xdr:cNvPr id="247" name="CustomShape 1" hidden="1">
          <a:extLst>
            <a:ext uri="{FF2B5EF4-FFF2-40B4-BE49-F238E27FC236}">
              <a16:creationId xmlns:a16="http://schemas.microsoft.com/office/drawing/2014/main" id="{B28B9CA0-3AC3-4948-8B08-A6CC79FEC3FE}"/>
            </a:ext>
          </a:extLst>
        </xdr:cNvPr>
        <xdr:cNvSpPr/>
      </xdr:nvSpPr>
      <xdr:spPr>
        <a:xfrm>
          <a:off x="0" y="0"/>
          <a:ext cx="9520575" cy="895851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729000</xdr:colOff>
      <xdr:row>39</xdr:row>
      <xdr:rowOff>214560</xdr:rowOff>
    </xdr:to>
    <xdr:sp macro="" textlink="">
      <xdr:nvSpPr>
        <xdr:cNvPr id="248" name="CustomShape 1" hidden="1">
          <a:extLst>
            <a:ext uri="{FF2B5EF4-FFF2-40B4-BE49-F238E27FC236}">
              <a16:creationId xmlns:a16="http://schemas.microsoft.com/office/drawing/2014/main" id="{AD6748A5-8995-45A6-A533-5EC5A7766570}"/>
            </a:ext>
          </a:extLst>
        </xdr:cNvPr>
        <xdr:cNvSpPr/>
      </xdr:nvSpPr>
      <xdr:spPr>
        <a:xfrm>
          <a:off x="0" y="0"/>
          <a:ext cx="9520575" cy="895851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729000</xdr:colOff>
      <xdr:row>39</xdr:row>
      <xdr:rowOff>214560</xdr:rowOff>
    </xdr:to>
    <xdr:sp macro="" textlink="">
      <xdr:nvSpPr>
        <xdr:cNvPr id="249" name="CustomShape 1" hidden="1">
          <a:extLst>
            <a:ext uri="{FF2B5EF4-FFF2-40B4-BE49-F238E27FC236}">
              <a16:creationId xmlns:a16="http://schemas.microsoft.com/office/drawing/2014/main" id="{D33E4100-8B6F-4CE8-A992-8E50942CF554}"/>
            </a:ext>
          </a:extLst>
        </xdr:cNvPr>
        <xdr:cNvSpPr/>
      </xdr:nvSpPr>
      <xdr:spPr>
        <a:xfrm>
          <a:off x="0" y="0"/>
          <a:ext cx="9520575" cy="895851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729000</xdr:colOff>
      <xdr:row>39</xdr:row>
      <xdr:rowOff>214560</xdr:rowOff>
    </xdr:to>
    <xdr:sp macro="" textlink="">
      <xdr:nvSpPr>
        <xdr:cNvPr id="250" name="CustomShape 1" hidden="1">
          <a:extLst>
            <a:ext uri="{FF2B5EF4-FFF2-40B4-BE49-F238E27FC236}">
              <a16:creationId xmlns:a16="http://schemas.microsoft.com/office/drawing/2014/main" id="{8D0DC640-F6F5-46E0-B7AF-5D9B70FDA9A2}"/>
            </a:ext>
          </a:extLst>
        </xdr:cNvPr>
        <xdr:cNvSpPr/>
      </xdr:nvSpPr>
      <xdr:spPr>
        <a:xfrm>
          <a:off x="0" y="0"/>
          <a:ext cx="9520575" cy="895851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729360</xdr:colOff>
      <xdr:row>39</xdr:row>
      <xdr:rowOff>214560</xdr:rowOff>
    </xdr:to>
    <xdr:sp macro="" textlink="">
      <xdr:nvSpPr>
        <xdr:cNvPr id="251" name="CustomShape 1" hidden="1">
          <a:extLst>
            <a:ext uri="{FF2B5EF4-FFF2-40B4-BE49-F238E27FC236}">
              <a16:creationId xmlns:a16="http://schemas.microsoft.com/office/drawing/2014/main" id="{E423B5FF-C7EE-4D16-BE25-CECC6269DA4D}"/>
            </a:ext>
          </a:extLst>
        </xdr:cNvPr>
        <xdr:cNvSpPr/>
      </xdr:nvSpPr>
      <xdr:spPr>
        <a:xfrm>
          <a:off x="0" y="0"/>
          <a:ext cx="9520935" cy="895851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729360</xdr:colOff>
      <xdr:row>39</xdr:row>
      <xdr:rowOff>214560</xdr:rowOff>
    </xdr:to>
    <xdr:sp macro="" textlink="">
      <xdr:nvSpPr>
        <xdr:cNvPr id="252" name="CustomShape 1" hidden="1">
          <a:extLst>
            <a:ext uri="{FF2B5EF4-FFF2-40B4-BE49-F238E27FC236}">
              <a16:creationId xmlns:a16="http://schemas.microsoft.com/office/drawing/2014/main" id="{91F5C71F-1599-4D9A-90FB-EBCD7B198F48}"/>
            </a:ext>
          </a:extLst>
        </xdr:cNvPr>
        <xdr:cNvSpPr/>
      </xdr:nvSpPr>
      <xdr:spPr>
        <a:xfrm>
          <a:off x="0" y="0"/>
          <a:ext cx="9520935" cy="895851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729360</xdr:colOff>
      <xdr:row>39</xdr:row>
      <xdr:rowOff>214560</xdr:rowOff>
    </xdr:to>
    <xdr:sp macro="" textlink="">
      <xdr:nvSpPr>
        <xdr:cNvPr id="253" name="CustomShape 1" hidden="1">
          <a:extLst>
            <a:ext uri="{FF2B5EF4-FFF2-40B4-BE49-F238E27FC236}">
              <a16:creationId xmlns:a16="http://schemas.microsoft.com/office/drawing/2014/main" id="{3AA8A928-7C4D-4B16-84F0-5518560E625C}"/>
            </a:ext>
          </a:extLst>
        </xdr:cNvPr>
        <xdr:cNvSpPr/>
      </xdr:nvSpPr>
      <xdr:spPr>
        <a:xfrm>
          <a:off x="0" y="0"/>
          <a:ext cx="9520935" cy="895851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729360</xdr:colOff>
      <xdr:row>39</xdr:row>
      <xdr:rowOff>214560</xdr:rowOff>
    </xdr:to>
    <xdr:sp macro="" textlink="">
      <xdr:nvSpPr>
        <xdr:cNvPr id="254" name="CustomShape 1" hidden="1">
          <a:extLst>
            <a:ext uri="{FF2B5EF4-FFF2-40B4-BE49-F238E27FC236}">
              <a16:creationId xmlns:a16="http://schemas.microsoft.com/office/drawing/2014/main" id="{43B1E6EB-A1D3-45F7-BCED-FBF8DFDB97EB}"/>
            </a:ext>
          </a:extLst>
        </xdr:cNvPr>
        <xdr:cNvSpPr/>
      </xdr:nvSpPr>
      <xdr:spPr>
        <a:xfrm>
          <a:off x="0" y="0"/>
          <a:ext cx="9520935" cy="895851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729360</xdr:colOff>
      <xdr:row>39</xdr:row>
      <xdr:rowOff>214560</xdr:rowOff>
    </xdr:to>
    <xdr:sp macro="" textlink="">
      <xdr:nvSpPr>
        <xdr:cNvPr id="255" name="CustomShape 1" hidden="1">
          <a:extLst>
            <a:ext uri="{FF2B5EF4-FFF2-40B4-BE49-F238E27FC236}">
              <a16:creationId xmlns:a16="http://schemas.microsoft.com/office/drawing/2014/main" id="{0B65BDDC-E4A7-4CFF-8A8D-FF45FDA21B61}"/>
            </a:ext>
          </a:extLst>
        </xdr:cNvPr>
        <xdr:cNvSpPr/>
      </xdr:nvSpPr>
      <xdr:spPr>
        <a:xfrm>
          <a:off x="0" y="0"/>
          <a:ext cx="9520935" cy="895851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729360</xdr:colOff>
      <xdr:row>39</xdr:row>
      <xdr:rowOff>214560</xdr:rowOff>
    </xdr:to>
    <xdr:sp macro="" textlink="">
      <xdr:nvSpPr>
        <xdr:cNvPr id="256" name="CustomShape 1" hidden="1">
          <a:extLst>
            <a:ext uri="{FF2B5EF4-FFF2-40B4-BE49-F238E27FC236}">
              <a16:creationId xmlns:a16="http://schemas.microsoft.com/office/drawing/2014/main" id="{D934933A-2C77-44F0-B2E5-DF5588B28C7A}"/>
            </a:ext>
          </a:extLst>
        </xdr:cNvPr>
        <xdr:cNvSpPr/>
      </xdr:nvSpPr>
      <xdr:spPr>
        <a:xfrm>
          <a:off x="0" y="0"/>
          <a:ext cx="9520935" cy="895851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729720</xdr:colOff>
      <xdr:row>39</xdr:row>
      <xdr:rowOff>214560</xdr:rowOff>
    </xdr:to>
    <xdr:sp macro="" textlink="">
      <xdr:nvSpPr>
        <xdr:cNvPr id="257" name="CustomShape 1" hidden="1">
          <a:extLst>
            <a:ext uri="{FF2B5EF4-FFF2-40B4-BE49-F238E27FC236}">
              <a16:creationId xmlns:a16="http://schemas.microsoft.com/office/drawing/2014/main" id="{A4E1016C-3488-4394-B851-ED8AF07A5A6C}"/>
            </a:ext>
          </a:extLst>
        </xdr:cNvPr>
        <xdr:cNvSpPr/>
      </xdr:nvSpPr>
      <xdr:spPr>
        <a:xfrm>
          <a:off x="0" y="0"/>
          <a:ext cx="9521295" cy="895851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729720</xdr:colOff>
      <xdr:row>39</xdr:row>
      <xdr:rowOff>214560</xdr:rowOff>
    </xdr:to>
    <xdr:sp macro="" textlink="">
      <xdr:nvSpPr>
        <xdr:cNvPr id="258" name="CustomShape 1" hidden="1">
          <a:extLst>
            <a:ext uri="{FF2B5EF4-FFF2-40B4-BE49-F238E27FC236}">
              <a16:creationId xmlns:a16="http://schemas.microsoft.com/office/drawing/2014/main" id="{9C7EE39B-744E-4686-B5C1-CED061146E38}"/>
            </a:ext>
          </a:extLst>
        </xdr:cNvPr>
        <xdr:cNvSpPr/>
      </xdr:nvSpPr>
      <xdr:spPr>
        <a:xfrm>
          <a:off x="0" y="0"/>
          <a:ext cx="9521295" cy="895851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729720</xdr:colOff>
      <xdr:row>39</xdr:row>
      <xdr:rowOff>214560</xdr:rowOff>
    </xdr:to>
    <xdr:sp macro="" textlink="">
      <xdr:nvSpPr>
        <xdr:cNvPr id="259" name="CustomShape 1" hidden="1">
          <a:extLst>
            <a:ext uri="{FF2B5EF4-FFF2-40B4-BE49-F238E27FC236}">
              <a16:creationId xmlns:a16="http://schemas.microsoft.com/office/drawing/2014/main" id="{72B1784A-4B97-4171-820C-FFAC13BAB56B}"/>
            </a:ext>
          </a:extLst>
        </xdr:cNvPr>
        <xdr:cNvSpPr/>
      </xdr:nvSpPr>
      <xdr:spPr>
        <a:xfrm>
          <a:off x="0" y="0"/>
          <a:ext cx="9521295" cy="895851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729720</xdr:colOff>
      <xdr:row>39</xdr:row>
      <xdr:rowOff>214560</xdr:rowOff>
    </xdr:to>
    <xdr:sp macro="" textlink="">
      <xdr:nvSpPr>
        <xdr:cNvPr id="260" name="CustomShape 1" hidden="1">
          <a:extLst>
            <a:ext uri="{FF2B5EF4-FFF2-40B4-BE49-F238E27FC236}">
              <a16:creationId xmlns:a16="http://schemas.microsoft.com/office/drawing/2014/main" id="{5FB5F9D4-E3C5-48E6-B907-F30A0C664335}"/>
            </a:ext>
          </a:extLst>
        </xdr:cNvPr>
        <xdr:cNvSpPr/>
      </xdr:nvSpPr>
      <xdr:spPr>
        <a:xfrm>
          <a:off x="0" y="0"/>
          <a:ext cx="9521295" cy="895851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729720</xdr:colOff>
      <xdr:row>39</xdr:row>
      <xdr:rowOff>214560</xdr:rowOff>
    </xdr:to>
    <xdr:sp macro="" textlink="">
      <xdr:nvSpPr>
        <xdr:cNvPr id="261" name="CustomShape 1" hidden="1">
          <a:extLst>
            <a:ext uri="{FF2B5EF4-FFF2-40B4-BE49-F238E27FC236}">
              <a16:creationId xmlns:a16="http://schemas.microsoft.com/office/drawing/2014/main" id="{EFD4F463-5C39-4C8E-905F-EDE9BE7957A4}"/>
            </a:ext>
          </a:extLst>
        </xdr:cNvPr>
        <xdr:cNvSpPr/>
      </xdr:nvSpPr>
      <xdr:spPr>
        <a:xfrm>
          <a:off x="0" y="0"/>
          <a:ext cx="9521295" cy="895851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729720</xdr:colOff>
      <xdr:row>39</xdr:row>
      <xdr:rowOff>214560</xdr:rowOff>
    </xdr:to>
    <xdr:sp macro="" textlink="">
      <xdr:nvSpPr>
        <xdr:cNvPr id="262" name="CustomShape 1" hidden="1">
          <a:extLst>
            <a:ext uri="{FF2B5EF4-FFF2-40B4-BE49-F238E27FC236}">
              <a16:creationId xmlns:a16="http://schemas.microsoft.com/office/drawing/2014/main" id="{63409544-CBDF-424A-903D-FD1509FA3E1A}"/>
            </a:ext>
          </a:extLst>
        </xdr:cNvPr>
        <xdr:cNvSpPr/>
      </xdr:nvSpPr>
      <xdr:spPr>
        <a:xfrm>
          <a:off x="0" y="0"/>
          <a:ext cx="9521295" cy="895851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730080</xdr:colOff>
      <xdr:row>39</xdr:row>
      <xdr:rowOff>214560</xdr:rowOff>
    </xdr:to>
    <xdr:sp macro="" textlink="">
      <xdr:nvSpPr>
        <xdr:cNvPr id="263" name="CustomShape 1" hidden="1">
          <a:extLst>
            <a:ext uri="{FF2B5EF4-FFF2-40B4-BE49-F238E27FC236}">
              <a16:creationId xmlns:a16="http://schemas.microsoft.com/office/drawing/2014/main" id="{F8EC2A35-6188-4759-AE4B-236B667E3414}"/>
            </a:ext>
          </a:extLst>
        </xdr:cNvPr>
        <xdr:cNvSpPr/>
      </xdr:nvSpPr>
      <xdr:spPr>
        <a:xfrm>
          <a:off x="0" y="0"/>
          <a:ext cx="9521655" cy="895851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730080</xdr:colOff>
      <xdr:row>39</xdr:row>
      <xdr:rowOff>214560</xdr:rowOff>
    </xdr:to>
    <xdr:sp macro="" textlink="">
      <xdr:nvSpPr>
        <xdr:cNvPr id="264" name="CustomShape 1" hidden="1">
          <a:extLst>
            <a:ext uri="{FF2B5EF4-FFF2-40B4-BE49-F238E27FC236}">
              <a16:creationId xmlns:a16="http://schemas.microsoft.com/office/drawing/2014/main" id="{82C6EC9F-D4F5-4622-8516-0A684B5BCF28}"/>
            </a:ext>
          </a:extLst>
        </xdr:cNvPr>
        <xdr:cNvSpPr/>
      </xdr:nvSpPr>
      <xdr:spPr>
        <a:xfrm>
          <a:off x="0" y="0"/>
          <a:ext cx="9521655" cy="895851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730080</xdr:colOff>
      <xdr:row>39</xdr:row>
      <xdr:rowOff>214560</xdr:rowOff>
    </xdr:to>
    <xdr:sp macro="" textlink="">
      <xdr:nvSpPr>
        <xdr:cNvPr id="265" name="CustomShape 1" hidden="1">
          <a:extLst>
            <a:ext uri="{FF2B5EF4-FFF2-40B4-BE49-F238E27FC236}">
              <a16:creationId xmlns:a16="http://schemas.microsoft.com/office/drawing/2014/main" id="{667BEC35-D44C-4957-BC6E-B8C80F8526C5}"/>
            </a:ext>
          </a:extLst>
        </xdr:cNvPr>
        <xdr:cNvSpPr/>
      </xdr:nvSpPr>
      <xdr:spPr>
        <a:xfrm>
          <a:off x="0" y="0"/>
          <a:ext cx="9521655" cy="895851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730080</xdr:colOff>
      <xdr:row>39</xdr:row>
      <xdr:rowOff>214560</xdr:rowOff>
    </xdr:to>
    <xdr:sp macro="" textlink="">
      <xdr:nvSpPr>
        <xdr:cNvPr id="266" name="CustomShape 1" hidden="1">
          <a:extLst>
            <a:ext uri="{FF2B5EF4-FFF2-40B4-BE49-F238E27FC236}">
              <a16:creationId xmlns:a16="http://schemas.microsoft.com/office/drawing/2014/main" id="{887CAC90-A826-4CD6-86F0-A5682D424A93}"/>
            </a:ext>
          </a:extLst>
        </xdr:cNvPr>
        <xdr:cNvSpPr/>
      </xdr:nvSpPr>
      <xdr:spPr>
        <a:xfrm>
          <a:off x="0" y="0"/>
          <a:ext cx="9521655" cy="895851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730080</xdr:colOff>
      <xdr:row>39</xdr:row>
      <xdr:rowOff>214560</xdr:rowOff>
    </xdr:to>
    <xdr:sp macro="" textlink="">
      <xdr:nvSpPr>
        <xdr:cNvPr id="267" name="CustomShape 1" hidden="1">
          <a:extLst>
            <a:ext uri="{FF2B5EF4-FFF2-40B4-BE49-F238E27FC236}">
              <a16:creationId xmlns:a16="http://schemas.microsoft.com/office/drawing/2014/main" id="{B37D8CB3-5C35-4F9F-B87C-89425FF445EC}"/>
            </a:ext>
          </a:extLst>
        </xdr:cNvPr>
        <xdr:cNvSpPr/>
      </xdr:nvSpPr>
      <xdr:spPr>
        <a:xfrm>
          <a:off x="0" y="0"/>
          <a:ext cx="9521655" cy="895851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730080</xdr:colOff>
      <xdr:row>39</xdr:row>
      <xdr:rowOff>214560</xdr:rowOff>
    </xdr:to>
    <xdr:sp macro="" textlink="">
      <xdr:nvSpPr>
        <xdr:cNvPr id="268" name="CustomShape 1" hidden="1">
          <a:extLst>
            <a:ext uri="{FF2B5EF4-FFF2-40B4-BE49-F238E27FC236}">
              <a16:creationId xmlns:a16="http://schemas.microsoft.com/office/drawing/2014/main" id="{2E376021-8BA6-49D3-983D-678EE5CA3317}"/>
            </a:ext>
          </a:extLst>
        </xdr:cNvPr>
        <xdr:cNvSpPr/>
      </xdr:nvSpPr>
      <xdr:spPr>
        <a:xfrm>
          <a:off x="0" y="0"/>
          <a:ext cx="9521655" cy="895851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730440</xdr:colOff>
      <xdr:row>39</xdr:row>
      <xdr:rowOff>214560</xdr:rowOff>
    </xdr:to>
    <xdr:sp macro="" textlink="">
      <xdr:nvSpPr>
        <xdr:cNvPr id="269" name="CustomShape 1" hidden="1">
          <a:extLst>
            <a:ext uri="{FF2B5EF4-FFF2-40B4-BE49-F238E27FC236}">
              <a16:creationId xmlns:a16="http://schemas.microsoft.com/office/drawing/2014/main" id="{E577EEDB-AA58-4757-B8AD-4D8C56B264A3}"/>
            </a:ext>
          </a:extLst>
        </xdr:cNvPr>
        <xdr:cNvSpPr/>
      </xdr:nvSpPr>
      <xdr:spPr>
        <a:xfrm>
          <a:off x="0" y="0"/>
          <a:ext cx="9522015" cy="895851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730440</xdr:colOff>
      <xdr:row>39</xdr:row>
      <xdr:rowOff>214560</xdr:rowOff>
    </xdr:to>
    <xdr:sp macro="" textlink="">
      <xdr:nvSpPr>
        <xdr:cNvPr id="270" name="CustomShape 1" hidden="1">
          <a:extLst>
            <a:ext uri="{FF2B5EF4-FFF2-40B4-BE49-F238E27FC236}">
              <a16:creationId xmlns:a16="http://schemas.microsoft.com/office/drawing/2014/main" id="{2731E71E-6E47-4FA2-AEAB-EA0F138873FB}"/>
            </a:ext>
          </a:extLst>
        </xdr:cNvPr>
        <xdr:cNvSpPr/>
      </xdr:nvSpPr>
      <xdr:spPr>
        <a:xfrm>
          <a:off x="0" y="0"/>
          <a:ext cx="9522015" cy="895851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730440</xdr:colOff>
      <xdr:row>39</xdr:row>
      <xdr:rowOff>214560</xdr:rowOff>
    </xdr:to>
    <xdr:sp macro="" textlink="">
      <xdr:nvSpPr>
        <xdr:cNvPr id="271" name="CustomShape 1" hidden="1">
          <a:extLst>
            <a:ext uri="{FF2B5EF4-FFF2-40B4-BE49-F238E27FC236}">
              <a16:creationId xmlns:a16="http://schemas.microsoft.com/office/drawing/2014/main" id="{D6D1DAF2-53A2-460F-BF6B-F3AD14F72651}"/>
            </a:ext>
          </a:extLst>
        </xdr:cNvPr>
        <xdr:cNvSpPr/>
      </xdr:nvSpPr>
      <xdr:spPr>
        <a:xfrm>
          <a:off x="0" y="0"/>
          <a:ext cx="9522015" cy="895851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730440</xdr:colOff>
      <xdr:row>39</xdr:row>
      <xdr:rowOff>214560</xdr:rowOff>
    </xdr:to>
    <xdr:sp macro="" textlink="">
      <xdr:nvSpPr>
        <xdr:cNvPr id="272" name="CustomShape 1" hidden="1">
          <a:extLst>
            <a:ext uri="{FF2B5EF4-FFF2-40B4-BE49-F238E27FC236}">
              <a16:creationId xmlns:a16="http://schemas.microsoft.com/office/drawing/2014/main" id="{6BF0C4C9-5A7E-4C01-A8DE-0A097E52837A}"/>
            </a:ext>
          </a:extLst>
        </xdr:cNvPr>
        <xdr:cNvSpPr/>
      </xdr:nvSpPr>
      <xdr:spPr>
        <a:xfrm>
          <a:off x="0" y="0"/>
          <a:ext cx="9522015" cy="895851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730440</xdr:colOff>
      <xdr:row>39</xdr:row>
      <xdr:rowOff>214560</xdr:rowOff>
    </xdr:to>
    <xdr:sp macro="" textlink="">
      <xdr:nvSpPr>
        <xdr:cNvPr id="273" name="CustomShape 1" hidden="1">
          <a:extLst>
            <a:ext uri="{FF2B5EF4-FFF2-40B4-BE49-F238E27FC236}">
              <a16:creationId xmlns:a16="http://schemas.microsoft.com/office/drawing/2014/main" id="{B87134FC-82DA-4280-8B38-1268FC584722}"/>
            </a:ext>
          </a:extLst>
        </xdr:cNvPr>
        <xdr:cNvSpPr/>
      </xdr:nvSpPr>
      <xdr:spPr>
        <a:xfrm>
          <a:off x="0" y="0"/>
          <a:ext cx="9522015" cy="895851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730440</xdr:colOff>
      <xdr:row>39</xdr:row>
      <xdr:rowOff>214560</xdr:rowOff>
    </xdr:to>
    <xdr:sp macro="" textlink="">
      <xdr:nvSpPr>
        <xdr:cNvPr id="274" name="CustomShape 1" hidden="1">
          <a:extLst>
            <a:ext uri="{FF2B5EF4-FFF2-40B4-BE49-F238E27FC236}">
              <a16:creationId xmlns:a16="http://schemas.microsoft.com/office/drawing/2014/main" id="{C91643CD-6603-4B4B-BF6A-20F3AAC032A3}"/>
            </a:ext>
          </a:extLst>
        </xdr:cNvPr>
        <xdr:cNvSpPr/>
      </xdr:nvSpPr>
      <xdr:spPr>
        <a:xfrm>
          <a:off x="0" y="0"/>
          <a:ext cx="9522015" cy="895851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730800</xdr:colOff>
      <xdr:row>39</xdr:row>
      <xdr:rowOff>45000</xdr:rowOff>
    </xdr:to>
    <xdr:sp macro="" textlink="">
      <xdr:nvSpPr>
        <xdr:cNvPr id="275" name="CustomShape 1" hidden="1">
          <a:extLst>
            <a:ext uri="{FF2B5EF4-FFF2-40B4-BE49-F238E27FC236}">
              <a16:creationId xmlns:a16="http://schemas.microsoft.com/office/drawing/2014/main" id="{651561B3-4943-4B38-8028-6721861C43C1}"/>
            </a:ext>
          </a:extLst>
        </xdr:cNvPr>
        <xdr:cNvSpPr/>
      </xdr:nvSpPr>
      <xdr:spPr>
        <a:xfrm>
          <a:off x="0" y="0"/>
          <a:ext cx="9522375" cy="879847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730800</xdr:colOff>
      <xdr:row>39</xdr:row>
      <xdr:rowOff>45000</xdr:rowOff>
    </xdr:to>
    <xdr:sp macro="" textlink="">
      <xdr:nvSpPr>
        <xdr:cNvPr id="276" name="CustomShape 1" hidden="1">
          <a:extLst>
            <a:ext uri="{FF2B5EF4-FFF2-40B4-BE49-F238E27FC236}">
              <a16:creationId xmlns:a16="http://schemas.microsoft.com/office/drawing/2014/main" id="{066C1B32-AE03-4265-B112-4B008685B3F5}"/>
            </a:ext>
          </a:extLst>
        </xdr:cNvPr>
        <xdr:cNvSpPr/>
      </xdr:nvSpPr>
      <xdr:spPr>
        <a:xfrm>
          <a:off x="0" y="0"/>
          <a:ext cx="9522375" cy="879847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730800</xdr:colOff>
      <xdr:row>39</xdr:row>
      <xdr:rowOff>45000</xdr:rowOff>
    </xdr:to>
    <xdr:sp macro="" textlink="">
      <xdr:nvSpPr>
        <xdr:cNvPr id="277" name="CustomShape 1" hidden="1">
          <a:extLst>
            <a:ext uri="{FF2B5EF4-FFF2-40B4-BE49-F238E27FC236}">
              <a16:creationId xmlns:a16="http://schemas.microsoft.com/office/drawing/2014/main" id="{D93FB7BB-3B91-4B60-9732-1D6F51CBD121}"/>
            </a:ext>
          </a:extLst>
        </xdr:cNvPr>
        <xdr:cNvSpPr/>
      </xdr:nvSpPr>
      <xdr:spPr>
        <a:xfrm>
          <a:off x="0" y="0"/>
          <a:ext cx="9522375" cy="879847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730800</xdr:colOff>
      <xdr:row>39</xdr:row>
      <xdr:rowOff>45000</xdr:rowOff>
    </xdr:to>
    <xdr:sp macro="" textlink="">
      <xdr:nvSpPr>
        <xdr:cNvPr id="278" name="CustomShape 1" hidden="1">
          <a:extLst>
            <a:ext uri="{FF2B5EF4-FFF2-40B4-BE49-F238E27FC236}">
              <a16:creationId xmlns:a16="http://schemas.microsoft.com/office/drawing/2014/main" id="{8FF3AE8E-5554-4223-832D-2985943DDE93}"/>
            </a:ext>
          </a:extLst>
        </xdr:cNvPr>
        <xdr:cNvSpPr/>
      </xdr:nvSpPr>
      <xdr:spPr>
        <a:xfrm>
          <a:off x="0" y="0"/>
          <a:ext cx="9522375" cy="879847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730800</xdr:colOff>
      <xdr:row>39</xdr:row>
      <xdr:rowOff>45000</xdr:rowOff>
    </xdr:to>
    <xdr:sp macro="" textlink="">
      <xdr:nvSpPr>
        <xdr:cNvPr id="279" name="CustomShape 1" hidden="1">
          <a:extLst>
            <a:ext uri="{FF2B5EF4-FFF2-40B4-BE49-F238E27FC236}">
              <a16:creationId xmlns:a16="http://schemas.microsoft.com/office/drawing/2014/main" id="{26D684C6-5861-4675-8492-3935EF514294}"/>
            </a:ext>
          </a:extLst>
        </xdr:cNvPr>
        <xdr:cNvSpPr/>
      </xdr:nvSpPr>
      <xdr:spPr>
        <a:xfrm>
          <a:off x="0" y="0"/>
          <a:ext cx="9522375" cy="879847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730800</xdr:colOff>
      <xdr:row>39</xdr:row>
      <xdr:rowOff>45000</xdr:rowOff>
    </xdr:to>
    <xdr:sp macro="" textlink="">
      <xdr:nvSpPr>
        <xdr:cNvPr id="280" name="CustomShape 1" hidden="1">
          <a:extLst>
            <a:ext uri="{FF2B5EF4-FFF2-40B4-BE49-F238E27FC236}">
              <a16:creationId xmlns:a16="http://schemas.microsoft.com/office/drawing/2014/main" id="{6766A90C-FA87-44B3-A1EF-F57CB6F8FFC2}"/>
            </a:ext>
          </a:extLst>
        </xdr:cNvPr>
        <xdr:cNvSpPr/>
      </xdr:nvSpPr>
      <xdr:spPr>
        <a:xfrm>
          <a:off x="0" y="0"/>
          <a:ext cx="9522375" cy="879847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731520</xdr:colOff>
      <xdr:row>42</xdr:row>
      <xdr:rowOff>169920</xdr:rowOff>
    </xdr:to>
    <xdr:sp macro="" textlink="">
      <xdr:nvSpPr>
        <xdr:cNvPr id="281" name="CustomShape 1" hidden="1">
          <a:extLst>
            <a:ext uri="{FF2B5EF4-FFF2-40B4-BE49-F238E27FC236}">
              <a16:creationId xmlns:a16="http://schemas.microsoft.com/office/drawing/2014/main" id="{41117C1D-19C7-4EA9-95BF-06B8CC0BEB5F}"/>
            </a:ext>
          </a:extLst>
        </xdr:cNvPr>
        <xdr:cNvSpPr/>
      </xdr:nvSpPr>
      <xdr:spPr>
        <a:xfrm>
          <a:off x="0" y="0"/>
          <a:ext cx="9523095" cy="955204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731520</xdr:colOff>
      <xdr:row>42</xdr:row>
      <xdr:rowOff>169920</xdr:rowOff>
    </xdr:to>
    <xdr:sp macro="" textlink="">
      <xdr:nvSpPr>
        <xdr:cNvPr id="282" name="CustomShape 1" hidden="1">
          <a:extLst>
            <a:ext uri="{FF2B5EF4-FFF2-40B4-BE49-F238E27FC236}">
              <a16:creationId xmlns:a16="http://schemas.microsoft.com/office/drawing/2014/main" id="{FDBF7058-6BDF-4418-B032-63A52FADB302}"/>
            </a:ext>
          </a:extLst>
        </xdr:cNvPr>
        <xdr:cNvSpPr/>
      </xdr:nvSpPr>
      <xdr:spPr>
        <a:xfrm>
          <a:off x="0" y="0"/>
          <a:ext cx="9523095" cy="955204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731520</xdr:colOff>
      <xdr:row>42</xdr:row>
      <xdr:rowOff>169920</xdr:rowOff>
    </xdr:to>
    <xdr:sp macro="" textlink="">
      <xdr:nvSpPr>
        <xdr:cNvPr id="283" name="CustomShape 1" hidden="1">
          <a:extLst>
            <a:ext uri="{FF2B5EF4-FFF2-40B4-BE49-F238E27FC236}">
              <a16:creationId xmlns:a16="http://schemas.microsoft.com/office/drawing/2014/main" id="{6434FD30-35FE-4D56-911B-7397627EB2CA}"/>
            </a:ext>
          </a:extLst>
        </xdr:cNvPr>
        <xdr:cNvSpPr/>
      </xdr:nvSpPr>
      <xdr:spPr>
        <a:xfrm>
          <a:off x="0" y="0"/>
          <a:ext cx="9523095" cy="955204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731520</xdr:colOff>
      <xdr:row>42</xdr:row>
      <xdr:rowOff>169920</xdr:rowOff>
    </xdr:to>
    <xdr:sp macro="" textlink="">
      <xdr:nvSpPr>
        <xdr:cNvPr id="284" name="CustomShape 1" hidden="1">
          <a:extLst>
            <a:ext uri="{FF2B5EF4-FFF2-40B4-BE49-F238E27FC236}">
              <a16:creationId xmlns:a16="http://schemas.microsoft.com/office/drawing/2014/main" id="{4446BC31-BD8F-4150-8C11-67121AC5EE12}"/>
            </a:ext>
          </a:extLst>
        </xdr:cNvPr>
        <xdr:cNvSpPr/>
      </xdr:nvSpPr>
      <xdr:spPr>
        <a:xfrm>
          <a:off x="0" y="0"/>
          <a:ext cx="9523095" cy="955204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731520</xdr:colOff>
      <xdr:row>42</xdr:row>
      <xdr:rowOff>169920</xdr:rowOff>
    </xdr:to>
    <xdr:sp macro="" textlink="">
      <xdr:nvSpPr>
        <xdr:cNvPr id="285" name="CustomShape 1" hidden="1">
          <a:extLst>
            <a:ext uri="{FF2B5EF4-FFF2-40B4-BE49-F238E27FC236}">
              <a16:creationId xmlns:a16="http://schemas.microsoft.com/office/drawing/2014/main" id="{4E3099EC-1F23-4C10-A11E-613B41B6143E}"/>
            </a:ext>
          </a:extLst>
        </xdr:cNvPr>
        <xdr:cNvSpPr/>
      </xdr:nvSpPr>
      <xdr:spPr>
        <a:xfrm>
          <a:off x="0" y="0"/>
          <a:ext cx="9523095" cy="955204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731520</xdr:colOff>
      <xdr:row>42</xdr:row>
      <xdr:rowOff>169920</xdr:rowOff>
    </xdr:to>
    <xdr:sp macro="" textlink="">
      <xdr:nvSpPr>
        <xdr:cNvPr id="286" name="CustomShape 1" hidden="1">
          <a:extLst>
            <a:ext uri="{FF2B5EF4-FFF2-40B4-BE49-F238E27FC236}">
              <a16:creationId xmlns:a16="http://schemas.microsoft.com/office/drawing/2014/main" id="{2B6FCC88-B66A-4017-9DA3-53849E855C30}"/>
            </a:ext>
          </a:extLst>
        </xdr:cNvPr>
        <xdr:cNvSpPr/>
      </xdr:nvSpPr>
      <xdr:spPr>
        <a:xfrm>
          <a:off x="0" y="0"/>
          <a:ext cx="9523095" cy="955204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731520</xdr:colOff>
      <xdr:row>42</xdr:row>
      <xdr:rowOff>169920</xdr:rowOff>
    </xdr:to>
    <xdr:sp macro="" textlink="">
      <xdr:nvSpPr>
        <xdr:cNvPr id="287" name="CustomShape 1" hidden="1">
          <a:extLst>
            <a:ext uri="{FF2B5EF4-FFF2-40B4-BE49-F238E27FC236}">
              <a16:creationId xmlns:a16="http://schemas.microsoft.com/office/drawing/2014/main" id="{B4CE8573-6417-4155-9B7F-35BEFF93309E}"/>
            </a:ext>
          </a:extLst>
        </xdr:cNvPr>
        <xdr:cNvSpPr/>
      </xdr:nvSpPr>
      <xdr:spPr>
        <a:xfrm>
          <a:off x="0" y="0"/>
          <a:ext cx="9523095" cy="955204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731520</xdr:colOff>
      <xdr:row>42</xdr:row>
      <xdr:rowOff>169920</xdr:rowOff>
    </xdr:to>
    <xdr:sp macro="" textlink="">
      <xdr:nvSpPr>
        <xdr:cNvPr id="288" name="CustomShape 1" hidden="1">
          <a:extLst>
            <a:ext uri="{FF2B5EF4-FFF2-40B4-BE49-F238E27FC236}">
              <a16:creationId xmlns:a16="http://schemas.microsoft.com/office/drawing/2014/main" id="{482968C2-32AE-41B7-9FB9-0509B61A592A}"/>
            </a:ext>
          </a:extLst>
        </xdr:cNvPr>
        <xdr:cNvSpPr/>
      </xdr:nvSpPr>
      <xdr:spPr>
        <a:xfrm>
          <a:off x="0" y="0"/>
          <a:ext cx="9523095" cy="955204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731880</xdr:colOff>
      <xdr:row>42</xdr:row>
      <xdr:rowOff>170280</xdr:rowOff>
    </xdr:to>
    <xdr:sp macro="" textlink="">
      <xdr:nvSpPr>
        <xdr:cNvPr id="289" name="CustomShape 1" hidden="1">
          <a:extLst>
            <a:ext uri="{FF2B5EF4-FFF2-40B4-BE49-F238E27FC236}">
              <a16:creationId xmlns:a16="http://schemas.microsoft.com/office/drawing/2014/main" id="{DEBBB5B8-BA8D-4FF2-A7C7-7414EF71598B}"/>
            </a:ext>
          </a:extLst>
        </xdr:cNvPr>
        <xdr:cNvSpPr/>
      </xdr:nvSpPr>
      <xdr:spPr>
        <a:xfrm>
          <a:off x="0" y="0"/>
          <a:ext cx="9523455" cy="955240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731880</xdr:colOff>
      <xdr:row>42</xdr:row>
      <xdr:rowOff>170280</xdr:rowOff>
    </xdr:to>
    <xdr:sp macro="" textlink="">
      <xdr:nvSpPr>
        <xdr:cNvPr id="290" name="CustomShape 1" hidden="1">
          <a:extLst>
            <a:ext uri="{FF2B5EF4-FFF2-40B4-BE49-F238E27FC236}">
              <a16:creationId xmlns:a16="http://schemas.microsoft.com/office/drawing/2014/main" id="{7795430E-A765-4A01-A5E8-9ACEA0DBE8AF}"/>
            </a:ext>
          </a:extLst>
        </xdr:cNvPr>
        <xdr:cNvSpPr/>
      </xdr:nvSpPr>
      <xdr:spPr>
        <a:xfrm>
          <a:off x="0" y="0"/>
          <a:ext cx="9523455" cy="955240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731880</xdr:colOff>
      <xdr:row>42</xdr:row>
      <xdr:rowOff>170280</xdr:rowOff>
    </xdr:to>
    <xdr:sp macro="" textlink="">
      <xdr:nvSpPr>
        <xdr:cNvPr id="291" name="CustomShape 1" hidden="1">
          <a:extLst>
            <a:ext uri="{FF2B5EF4-FFF2-40B4-BE49-F238E27FC236}">
              <a16:creationId xmlns:a16="http://schemas.microsoft.com/office/drawing/2014/main" id="{B5AF3785-7C44-49C5-95BE-50C703652A73}"/>
            </a:ext>
          </a:extLst>
        </xdr:cNvPr>
        <xdr:cNvSpPr/>
      </xdr:nvSpPr>
      <xdr:spPr>
        <a:xfrm>
          <a:off x="0" y="0"/>
          <a:ext cx="9523455" cy="955240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731880</xdr:colOff>
      <xdr:row>42</xdr:row>
      <xdr:rowOff>170280</xdr:rowOff>
    </xdr:to>
    <xdr:sp macro="" textlink="">
      <xdr:nvSpPr>
        <xdr:cNvPr id="292" name="CustomShape 1" hidden="1">
          <a:extLst>
            <a:ext uri="{FF2B5EF4-FFF2-40B4-BE49-F238E27FC236}">
              <a16:creationId xmlns:a16="http://schemas.microsoft.com/office/drawing/2014/main" id="{583A377A-3D08-4AFC-B4A8-303FC1550ED0}"/>
            </a:ext>
          </a:extLst>
        </xdr:cNvPr>
        <xdr:cNvSpPr/>
      </xdr:nvSpPr>
      <xdr:spPr>
        <a:xfrm>
          <a:off x="0" y="0"/>
          <a:ext cx="9523455" cy="955240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731880</xdr:colOff>
      <xdr:row>42</xdr:row>
      <xdr:rowOff>170280</xdr:rowOff>
    </xdr:to>
    <xdr:sp macro="" textlink="">
      <xdr:nvSpPr>
        <xdr:cNvPr id="293" name="CustomShape 1" hidden="1">
          <a:extLst>
            <a:ext uri="{FF2B5EF4-FFF2-40B4-BE49-F238E27FC236}">
              <a16:creationId xmlns:a16="http://schemas.microsoft.com/office/drawing/2014/main" id="{0A904F9B-9901-47BF-AEFA-401C3BBE8B7C}"/>
            </a:ext>
          </a:extLst>
        </xdr:cNvPr>
        <xdr:cNvSpPr/>
      </xdr:nvSpPr>
      <xdr:spPr>
        <a:xfrm>
          <a:off x="0" y="0"/>
          <a:ext cx="9523455" cy="955240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731880</xdr:colOff>
      <xdr:row>42</xdr:row>
      <xdr:rowOff>170280</xdr:rowOff>
    </xdr:to>
    <xdr:sp macro="" textlink="">
      <xdr:nvSpPr>
        <xdr:cNvPr id="294" name="CustomShape 1" hidden="1">
          <a:extLst>
            <a:ext uri="{FF2B5EF4-FFF2-40B4-BE49-F238E27FC236}">
              <a16:creationId xmlns:a16="http://schemas.microsoft.com/office/drawing/2014/main" id="{4794962A-7A39-4800-9697-90CC0DAFA01E}"/>
            </a:ext>
          </a:extLst>
        </xdr:cNvPr>
        <xdr:cNvSpPr/>
      </xdr:nvSpPr>
      <xdr:spPr>
        <a:xfrm>
          <a:off x="0" y="0"/>
          <a:ext cx="9523455" cy="955240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731880</xdr:colOff>
      <xdr:row>42</xdr:row>
      <xdr:rowOff>170280</xdr:rowOff>
    </xdr:to>
    <xdr:sp macro="" textlink="">
      <xdr:nvSpPr>
        <xdr:cNvPr id="295" name="CustomShape 1" hidden="1">
          <a:extLst>
            <a:ext uri="{FF2B5EF4-FFF2-40B4-BE49-F238E27FC236}">
              <a16:creationId xmlns:a16="http://schemas.microsoft.com/office/drawing/2014/main" id="{31063860-152B-49AF-BC97-D94912228B3C}"/>
            </a:ext>
          </a:extLst>
        </xdr:cNvPr>
        <xdr:cNvSpPr/>
      </xdr:nvSpPr>
      <xdr:spPr>
        <a:xfrm>
          <a:off x="0" y="0"/>
          <a:ext cx="9523455" cy="955240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731880</xdr:colOff>
      <xdr:row>42</xdr:row>
      <xdr:rowOff>170280</xdr:rowOff>
    </xdr:to>
    <xdr:sp macro="" textlink="">
      <xdr:nvSpPr>
        <xdr:cNvPr id="296" name="CustomShape 1" hidden="1">
          <a:extLst>
            <a:ext uri="{FF2B5EF4-FFF2-40B4-BE49-F238E27FC236}">
              <a16:creationId xmlns:a16="http://schemas.microsoft.com/office/drawing/2014/main" id="{31E48DE5-B9ED-4251-9B69-26E823A094AB}"/>
            </a:ext>
          </a:extLst>
        </xdr:cNvPr>
        <xdr:cNvSpPr/>
      </xdr:nvSpPr>
      <xdr:spPr>
        <a:xfrm>
          <a:off x="0" y="0"/>
          <a:ext cx="9523455" cy="955240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732600</xdr:colOff>
      <xdr:row>42</xdr:row>
      <xdr:rowOff>171000</xdr:rowOff>
    </xdr:to>
    <xdr:sp macro="" textlink="">
      <xdr:nvSpPr>
        <xdr:cNvPr id="297" name="CustomShape 1" hidden="1">
          <a:extLst>
            <a:ext uri="{FF2B5EF4-FFF2-40B4-BE49-F238E27FC236}">
              <a16:creationId xmlns:a16="http://schemas.microsoft.com/office/drawing/2014/main" id="{F22E6D87-3A62-42EB-8198-DE7964D444BA}"/>
            </a:ext>
          </a:extLst>
        </xdr:cNvPr>
        <xdr:cNvSpPr/>
      </xdr:nvSpPr>
      <xdr:spPr>
        <a:xfrm>
          <a:off x="0" y="0"/>
          <a:ext cx="9524175" cy="9553125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732600</xdr:colOff>
      <xdr:row>42</xdr:row>
      <xdr:rowOff>171000</xdr:rowOff>
    </xdr:to>
    <xdr:sp macro="" textlink="">
      <xdr:nvSpPr>
        <xdr:cNvPr id="298" name="CustomShape 1" hidden="1">
          <a:extLst>
            <a:ext uri="{FF2B5EF4-FFF2-40B4-BE49-F238E27FC236}">
              <a16:creationId xmlns:a16="http://schemas.microsoft.com/office/drawing/2014/main" id="{EBEBF375-75E8-4AD4-AC96-F2F68EAF84FB}"/>
            </a:ext>
          </a:extLst>
        </xdr:cNvPr>
        <xdr:cNvSpPr/>
      </xdr:nvSpPr>
      <xdr:spPr>
        <a:xfrm>
          <a:off x="0" y="0"/>
          <a:ext cx="9524175" cy="9553125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732600</xdr:colOff>
      <xdr:row>42</xdr:row>
      <xdr:rowOff>171000</xdr:rowOff>
    </xdr:to>
    <xdr:sp macro="" textlink="">
      <xdr:nvSpPr>
        <xdr:cNvPr id="299" name="CustomShape 1" hidden="1">
          <a:extLst>
            <a:ext uri="{FF2B5EF4-FFF2-40B4-BE49-F238E27FC236}">
              <a16:creationId xmlns:a16="http://schemas.microsoft.com/office/drawing/2014/main" id="{82F1AC23-278C-4B19-B120-FDE8C0BFB225}"/>
            </a:ext>
          </a:extLst>
        </xdr:cNvPr>
        <xdr:cNvSpPr/>
      </xdr:nvSpPr>
      <xdr:spPr>
        <a:xfrm>
          <a:off x="0" y="0"/>
          <a:ext cx="9524175" cy="9553125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732600</xdr:colOff>
      <xdr:row>42</xdr:row>
      <xdr:rowOff>171000</xdr:rowOff>
    </xdr:to>
    <xdr:sp macro="" textlink="">
      <xdr:nvSpPr>
        <xdr:cNvPr id="300" name="CustomShape 1" hidden="1">
          <a:extLst>
            <a:ext uri="{FF2B5EF4-FFF2-40B4-BE49-F238E27FC236}">
              <a16:creationId xmlns:a16="http://schemas.microsoft.com/office/drawing/2014/main" id="{335F311C-F254-441D-9F3D-37A6C304C5A5}"/>
            </a:ext>
          </a:extLst>
        </xdr:cNvPr>
        <xdr:cNvSpPr/>
      </xdr:nvSpPr>
      <xdr:spPr>
        <a:xfrm>
          <a:off x="0" y="0"/>
          <a:ext cx="9524175" cy="9553125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732600</xdr:colOff>
      <xdr:row>42</xdr:row>
      <xdr:rowOff>171000</xdr:rowOff>
    </xdr:to>
    <xdr:sp macro="" textlink="">
      <xdr:nvSpPr>
        <xdr:cNvPr id="301" name="CustomShape 1" hidden="1">
          <a:extLst>
            <a:ext uri="{FF2B5EF4-FFF2-40B4-BE49-F238E27FC236}">
              <a16:creationId xmlns:a16="http://schemas.microsoft.com/office/drawing/2014/main" id="{ABFA070D-1221-4A6D-A99D-665AD32116BC}"/>
            </a:ext>
          </a:extLst>
        </xdr:cNvPr>
        <xdr:cNvSpPr/>
      </xdr:nvSpPr>
      <xdr:spPr>
        <a:xfrm>
          <a:off x="0" y="0"/>
          <a:ext cx="9524175" cy="9553125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732600</xdr:colOff>
      <xdr:row>42</xdr:row>
      <xdr:rowOff>171000</xdr:rowOff>
    </xdr:to>
    <xdr:sp macro="" textlink="">
      <xdr:nvSpPr>
        <xdr:cNvPr id="302" name="CustomShape 1" hidden="1">
          <a:extLst>
            <a:ext uri="{FF2B5EF4-FFF2-40B4-BE49-F238E27FC236}">
              <a16:creationId xmlns:a16="http://schemas.microsoft.com/office/drawing/2014/main" id="{424E263D-0B73-46D3-945F-8005959091A4}"/>
            </a:ext>
          </a:extLst>
        </xdr:cNvPr>
        <xdr:cNvSpPr/>
      </xdr:nvSpPr>
      <xdr:spPr>
        <a:xfrm>
          <a:off x="0" y="0"/>
          <a:ext cx="9524175" cy="9553125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732600</xdr:colOff>
      <xdr:row>42</xdr:row>
      <xdr:rowOff>171000</xdr:rowOff>
    </xdr:to>
    <xdr:sp macro="" textlink="">
      <xdr:nvSpPr>
        <xdr:cNvPr id="303" name="CustomShape 1" hidden="1">
          <a:extLst>
            <a:ext uri="{FF2B5EF4-FFF2-40B4-BE49-F238E27FC236}">
              <a16:creationId xmlns:a16="http://schemas.microsoft.com/office/drawing/2014/main" id="{8F96CABC-1EF1-4665-A1C6-BA128F266780}"/>
            </a:ext>
          </a:extLst>
        </xdr:cNvPr>
        <xdr:cNvSpPr/>
      </xdr:nvSpPr>
      <xdr:spPr>
        <a:xfrm>
          <a:off x="0" y="0"/>
          <a:ext cx="9524175" cy="9553125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732600</xdr:colOff>
      <xdr:row>42</xdr:row>
      <xdr:rowOff>171000</xdr:rowOff>
    </xdr:to>
    <xdr:sp macro="" textlink="">
      <xdr:nvSpPr>
        <xdr:cNvPr id="304" name="CustomShape 1" hidden="1">
          <a:extLst>
            <a:ext uri="{FF2B5EF4-FFF2-40B4-BE49-F238E27FC236}">
              <a16:creationId xmlns:a16="http://schemas.microsoft.com/office/drawing/2014/main" id="{C3F0974E-BBE4-486F-BB9F-3B46288B45E1}"/>
            </a:ext>
          </a:extLst>
        </xdr:cNvPr>
        <xdr:cNvSpPr/>
      </xdr:nvSpPr>
      <xdr:spPr>
        <a:xfrm>
          <a:off x="0" y="0"/>
          <a:ext cx="9524175" cy="9553125"/>
        </a:xfrm>
        <a:prstGeom prst="rect">
          <a:avLst/>
        </a:prstGeom>
        <a:solidFill>
          <a:srgbClr val="FFFFFF"/>
        </a:solidFill>
        <a:ln w="9360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732960</xdr:colOff>
      <xdr:row>42</xdr:row>
      <xdr:rowOff>171000</xdr:rowOff>
    </xdr:to>
    <xdr:sp macro="" textlink="">
      <xdr:nvSpPr>
        <xdr:cNvPr id="305" name="CustomShape 1" hidden="1">
          <a:extLst>
            <a:ext uri="{FF2B5EF4-FFF2-40B4-BE49-F238E27FC236}">
              <a16:creationId xmlns:a16="http://schemas.microsoft.com/office/drawing/2014/main" id="{78D45A0D-AE90-4C2C-AD6A-448BFB9AFD32}"/>
            </a:ext>
          </a:extLst>
        </xdr:cNvPr>
        <xdr:cNvSpPr/>
      </xdr:nvSpPr>
      <xdr:spPr>
        <a:xfrm>
          <a:off x="0" y="0"/>
          <a:ext cx="9524535" cy="9553125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732960</xdr:colOff>
      <xdr:row>42</xdr:row>
      <xdr:rowOff>171000</xdr:rowOff>
    </xdr:to>
    <xdr:sp macro="" textlink="">
      <xdr:nvSpPr>
        <xdr:cNvPr id="306" name="CustomShape 1" hidden="1">
          <a:extLst>
            <a:ext uri="{FF2B5EF4-FFF2-40B4-BE49-F238E27FC236}">
              <a16:creationId xmlns:a16="http://schemas.microsoft.com/office/drawing/2014/main" id="{099F5EAF-B5C4-48AF-B67D-844D49C4CD3B}"/>
            </a:ext>
          </a:extLst>
        </xdr:cNvPr>
        <xdr:cNvSpPr/>
      </xdr:nvSpPr>
      <xdr:spPr>
        <a:xfrm>
          <a:off x="0" y="0"/>
          <a:ext cx="9524535" cy="9553125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732960</xdr:colOff>
      <xdr:row>42</xdr:row>
      <xdr:rowOff>171000</xdr:rowOff>
    </xdr:to>
    <xdr:sp macro="" textlink="">
      <xdr:nvSpPr>
        <xdr:cNvPr id="307" name="CustomShape 1" hidden="1">
          <a:extLst>
            <a:ext uri="{FF2B5EF4-FFF2-40B4-BE49-F238E27FC236}">
              <a16:creationId xmlns:a16="http://schemas.microsoft.com/office/drawing/2014/main" id="{6578798C-36E0-4786-A9B9-EF03D86CE2B2}"/>
            </a:ext>
          </a:extLst>
        </xdr:cNvPr>
        <xdr:cNvSpPr/>
      </xdr:nvSpPr>
      <xdr:spPr>
        <a:xfrm>
          <a:off x="0" y="0"/>
          <a:ext cx="9524535" cy="9553125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732960</xdr:colOff>
      <xdr:row>42</xdr:row>
      <xdr:rowOff>171000</xdr:rowOff>
    </xdr:to>
    <xdr:sp macro="" textlink="">
      <xdr:nvSpPr>
        <xdr:cNvPr id="308" name="CustomShape 1" hidden="1">
          <a:extLst>
            <a:ext uri="{FF2B5EF4-FFF2-40B4-BE49-F238E27FC236}">
              <a16:creationId xmlns:a16="http://schemas.microsoft.com/office/drawing/2014/main" id="{4C1C28DB-A71A-4078-B9C4-3E5B2056D10C}"/>
            </a:ext>
          </a:extLst>
        </xdr:cNvPr>
        <xdr:cNvSpPr/>
      </xdr:nvSpPr>
      <xdr:spPr>
        <a:xfrm>
          <a:off x="0" y="0"/>
          <a:ext cx="9524535" cy="9553125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732960</xdr:colOff>
      <xdr:row>42</xdr:row>
      <xdr:rowOff>171000</xdr:rowOff>
    </xdr:to>
    <xdr:sp macro="" textlink="">
      <xdr:nvSpPr>
        <xdr:cNvPr id="309" name="CustomShape 1" hidden="1">
          <a:extLst>
            <a:ext uri="{FF2B5EF4-FFF2-40B4-BE49-F238E27FC236}">
              <a16:creationId xmlns:a16="http://schemas.microsoft.com/office/drawing/2014/main" id="{5092A393-5310-4BDA-9B02-E3EA650B146C}"/>
            </a:ext>
          </a:extLst>
        </xdr:cNvPr>
        <xdr:cNvSpPr/>
      </xdr:nvSpPr>
      <xdr:spPr>
        <a:xfrm>
          <a:off x="0" y="0"/>
          <a:ext cx="9524535" cy="9553125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732960</xdr:colOff>
      <xdr:row>42</xdr:row>
      <xdr:rowOff>171000</xdr:rowOff>
    </xdr:to>
    <xdr:sp macro="" textlink="">
      <xdr:nvSpPr>
        <xdr:cNvPr id="310" name="CustomShape 1" hidden="1">
          <a:extLst>
            <a:ext uri="{FF2B5EF4-FFF2-40B4-BE49-F238E27FC236}">
              <a16:creationId xmlns:a16="http://schemas.microsoft.com/office/drawing/2014/main" id="{5F1073F2-4224-48D5-A141-A2ACE2364921}"/>
            </a:ext>
          </a:extLst>
        </xdr:cNvPr>
        <xdr:cNvSpPr/>
      </xdr:nvSpPr>
      <xdr:spPr>
        <a:xfrm>
          <a:off x="0" y="0"/>
          <a:ext cx="9524535" cy="9553125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BT55"/>
  <sheetViews>
    <sheetView showGridLines="0" zoomScale="90" zoomScaleNormal="90" zoomScaleSheetLayoutView="96" workbookViewId="0">
      <selection activeCell="B26" sqref="B26"/>
    </sheetView>
  </sheetViews>
  <sheetFormatPr defaultColWidth="8.7265625" defaultRowHeight="12.9" x14ac:dyDescent="0.25"/>
  <cols>
    <col min="1" max="1" width="10.54296875" customWidth="1"/>
    <col min="2" max="2" width="24.26953125" customWidth="1"/>
    <col min="3" max="3" width="10.453125" customWidth="1"/>
    <col min="4" max="4" width="12.1796875" customWidth="1"/>
    <col min="5" max="5" width="17.81640625" customWidth="1"/>
    <col min="6" max="6" width="18.81640625" customWidth="1"/>
    <col min="7" max="7" width="17.7265625" customWidth="1"/>
    <col min="8" max="8" width="19.1796875" customWidth="1"/>
    <col min="9" max="9" width="14.81640625" customWidth="1"/>
    <col min="10" max="10" width="14.26953125" customWidth="1"/>
    <col min="11" max="11" width="12" customWidth="1"/>
  </cols>
  <sheetData>
    <row r="1" spans="1:11" ht="13.45" x14ac:dyDescent="0.3">
      <c r="A1" s="384"/>
      <c r="B1" s="384"/>
      <c r="C1" s="384"/>
      <c r="D1" s="384"/>
      <c r="E1" s="384"/>
      <c r="F1" s="384"/>
      <c r="G1" s="384"/>
      <c r="H1" s="384"/>
      <c r="I1" s="133"/>
      <c r="J1" s="133"/>
      <c r="K1" s="133"/>
    </row>
    <row r="2" spans="1:11" ht="13.45" x14ac:dyDescent="0.3">
      <c r="A2" s="374" t="s">
        <v>295</v>
      </c>
      <c r="B2" s="374"/>
      <c r="C2" s="374"/>
      <c r="D2" s="374"/>
      <c r="E2" s="374"/>
      <c r="F2" s="374"/>
      <c r="G2" s="374"/>
      <c r="H2" s="374"/>
      <c r="I2" s="133"/>
      <c r="J2" s="133"/>
      <c r="K2" s="133"/>
    </row>
    <row r="3" spans="1:11" ht="13.45" x14ac:dyDescent="0.3">
      <c r="A3" s="374"/>
      <c r="B3" s="374"/>
      <c r="C3" s="374"/>
      <c r="D3" s="374"/>
      <c r="E3" s="374"/>
      <c r="F3" s="374"/>
      <c r="G3" s="374"/>
      <c r="H3" s="374"/>
      <c r="I3" s="133"/>
      <c r="J3" s="133"/>
      <c r="K3" s="133"/>
    </row>
    <row r="4" spans="1:11" ht="15.6" x14ac:dyDescent="0.3">
      <c r="A4" s="357" t="s">
        <v>288</v>
      </c>
      <c r="B4" s="375"/>
      <c r="C4" s="375"/>
      <c r="D4" s="375"/>
      <c r="E4" s="375"/>
      <c r="F4" s="375"/>
      <c r="G4" s="375"/>
      <c r="H4" s="375"/>
      <c r="I4" s="133"/>
      <c r="J4" s="133"/>
      <c r="K4" s="133"/>
    </row>
    <row r="5" spans="1:11" ht="15.6" x14ac:dyDescent="0.3">
      <c r="A5" s="357" t="s">
        <v>289</v>
      </c>
      <c r="B5" s="375"/>
      <c r="C5" s="375"/>
      <c r="D5" s="375"/>
      <c r="E5" s="375"/>
      <c r="F5" s="375"/>
      <c r="G5" s="375"/>
      <c r="H5" s="375"/>
      <c r="I5" s="334"/>
      <c r="J5" s="133"/>
      <c r="K5" s="133"/>
    </row>
    <row r="6" spans="1:11" ht="15.6" x14ac:dyDescent="0.3">
      <c r="A6" s="357" t="s">
        <v>290</v>
      </c>
      <c r="B6" s="375"/>
      <c r="C6" s="375"/>
      <c r="D6" s="375"/>
      <c r="E6" s="375"/>
      <c r="F6" s="375"/>
      <c r="G6" s="375"/>
      <c r="H6" s="375"/>
      <c r="I6" s="132"/>
      <c r="J6" s="133"/>
      <c r="K6" s="133"/>
    </row>
    <row r="7" spans="1:11" s="333" customFormat="1" ht="18.95" customHeight="1" x14ac:dyDescent="0.25">
      <c r="A7" s="356" t="s">
        <v>291</v>
      </c>
      <c r="B7" s="376"/>
      <c r="C7" s="376"/>
      <c r="D7" s="376"/>
      <c r="E7" s="376"/>
      <c r="F7" s="376"/>
      <c r="G7" s="376"/>
      <c r="H7" s="376"/>
      <c r="I7" s="132"/>
      <c r="J7" s="132"/>
      <c r="K7" s="132"/>
    </row>
    <row r="8" spans="1:11" ht="13.45" x14ac:dyDescent="0.3">
      <c r="A8" s="133"/>
      <c r="B8" s="133"/>
      <c r="C8" s="133"/>
      <c r="D8" s="133"/>
      <c r="E8" s="133"/>
      <c r="F8" s="133"/>
      <c r="G8" s="133"/>
      <c r="H8" s="133"/>
      <c r="I8" s="133"/>
      <c r="J8" s="133"/>
      <c r="K8" s="133"/>
    </row>
    <row r="9" spans="1:11" ht="34.549999999999997" customHeight="1" x14ac:dyDescent="0.3">
      <c r="A9" s="385" t="s">
        <v>301</v>
      </c>
      <c r="B9" s="385"/>
      <c r="C9" s="385"/>
      <c r="D9" s="385"/>
      <c r="E9" s="385"/>
      <c r="F9" s="385"/>
      <c r="G9" s="385"/>
      <c r="H9" s="385"/>
      <c r="I9" s="133"/>
      <c r="J9" s="133"/>
      <c r="K9" s="133"/>
    </row>
    <row r="10" spans="1:11" ht="12.8" customHeight="1" x14ac:dyDescent="0.3">
      <c r="A10" s="386" t="s">
        <v>0</v>
      </c>
      <c r="B10" s="386"/>
      <c r="C10" s="380" t="s">
        <v>1</v>
      </c>
      <c r="D10" s="380"/>
      <c r="E10" s="380" t="s">
        <v>2</v>
      </c>
      <c r="F10" s="387" t="s">
        <v>3</v>
      </c>
      <c r="G10" s="387" t="s">
        <v>327</v>
      </c>
      <c r="H10" s="383" t="s">
        <v>4</v>
      </c>
      <c r="I10" s="133"/>
      <c r="J10" s="133"/>
      <c r="K10" s="133"/>
    </row>
    <row r="11" spans="1:11" ht="32.25" customHeight="1" x14ac:dyDescent="0.3">
      <c r="A11" s="386"/>
      <c r="B11" s="386"/>
      <c r="C11" s="380"/>
      <c r="D11" s="380"/>
      <c r="E11" s="380"/>
      <c r="F11" s="387"/>
      <c r="G11" s="387"/>
      <c r="H11" s="383"/>
      <c r="I11" s="133"/>
      <c r="J11" s="133"/>
      <c r="K11" s="133"/>
    </row>
    <row r="12" spans="1:11" ht="24.75" customHeight="1" x14ac:dyDescent="0.3">
      <c r="A12" s="135" t="s">
        <v>302</v>
      </c>
      <c r="B12" s="136" t="s">
        <v>328</v>
      </c>
      <c r="C12" s="388">
        <f>' Ribeirão Preto (Item 5)'!K188</f>
        <v>7280.95</v>
      </c>
      <c r="D12" s="388"/>
      <c r="E12" s="135">
        <v>1</v>
      </c>
      <c r="F12" s="370">
        <f>C12*E12</f>
        <v>7280.95</v>
      </c>
      <c r="G12" s="371">
        <v>24</v>
      </c>
      <c r="H12" s="137">
        <f>F12*G12</f>
        <v>174742.8</v>
      </c>
      <c r="I12" s="133"/>
      <c r="J12" s="133"/>
      <c r="K12" s="133"/>
    </row>
    <row r="13" spans="1:11" ht="24.75" customHeight="1" x14ac:dyDescent="0.3">
      <c r="A13" s="135" t="s">
        <v>303</v>
      </c>
      <c r="B13" s="136" t="s">
        <v>332</v>
      </c>
      <c r="C13" s="388">
        <f>'Araraquara  (Item 6)'!K184</f>
        <v>8734.4500000000007</v>
      </c>
      <c r="D13" s="388"/>
      <c r="E13" s="135">
        <v>1</v>
      </c>
      <c r="F13" s="370">
        <f>C13*E13</f>
        <v>8734.4500000000007</v>
      </c>
      <c r="G13" s="371">
        <v>12</v>
      </c>
      <c r="H13" s="137">
        <f>F13*G13</f>
        <v>104813.40000000001</v>
      </c>
      <c r="I13" s="133"/>
      <c r="J13" s="133"/>
      <c r="K13" s="133"/>
    </row>
    <row r="14" spans="1:11" ht="24.75" customHeight="1" x14ac:dyDescent="0.3">
      <c r="A14" s="135" t="s">
        <v>304</v>
      </c>
      <c r="B14" s="136" t="s">
        <v>356</v>
      </c>
      <c r="C14" s="388">
        <f>'Franca (Item 7)'!K187</f>
        <v>7690.22</v>
      </c>
      <c r="D14" s="388"/>
      <c r="E14" s="135">
        <v>1</v>
      </c>
      <c r="F14" s="370">
        <f>C14*E14</f>
        <v>7690.22</v>
      </c>
      <c r="G14" s="371">
        <v>12</v>
      </c>
      <c r="H14" s="137">
        <f>F14*G14</f>
        <v>92282.64</v>
      </c>
      <c r="I14" s="133"/>
      <c r="J14" s="133"/>
      <c r="K14" s="133"/>
    </row>
    <row r="15" spans="1:11" ht="24.75" customHeight="1" x14ac:dyDescent="0.3">
      <c r="A15" s="135" t="s">
        <v>305</v>
      </c>
      <c r="B15" s="136" t="s">
        <v>357</v>
      </c>
      <c r="C15" s="378">
        <f>'São José do Rio Preto (Item 8)'!K187</f>
        <v>9030.2099999999991</v>
      </c>
      <c r="D15" s="379"/>
      <c r="E15" s="135">
        <v>1</v>
      </c>
      <c r="F15" s="370">
        <f>C15*E15</f>
        <v>9030.2099999999991</v>
      </c>
      <c r="G15" s="371">
        <v>24</v>
      </c>
      <c r="H15" s="137">
        <f>F15*G15</f>
        <v>216725.03999999998</v>
      </c>
      <c r="I15" s="133"/>
      <c r="J15" s="133"/>
      <c r="K15" s="133"/>
    </row>
    <row r="16" spans="1:11" ht="24.75" customHeight="1" x14ac:dyDescent="0.3">
      <c r="A16" s="135"/>
      <c r="B16" s="136"/>
      <c r="C16" s="378"/>
      <c r="D16" s="379"/>
      <c r="E16" s="135"/>
      <c r="F16" s="370"/>
      <c r="G16" s="371"/>
      <c r="H16" s="137"/>
      <c r="I16" s="133"/>
      <c r="J16" s="133"/>
      <c r="K16" s="133"/>
    </row>
    <row r="17" spans="1:72" ht="24.75" customHeight="1" x14ac:dyDescent="0.3">
      <c r="A17" s="381" t="s">
        <v>300</v>
      </c>
      <c r="B17" s="381"/>
      <c r="C17" s="381"/>
      <c r="D17" s="381"/>
      <c r="E17" s="381"/>
      <c r="F17" s="381"/>
      <c r="G17" s="381"/>
      <c r="H17" s="350">
        <f>SUM(H12:H16)</f>
        <v>588563.88</v>
      </c>
      <c r="I17" s="365"/>
      <c r="J17" s="133"/>
      <c r="K17" s="133"/>
    </row>
    <row r="18" spans="1:72" ht="14.25" customHeight="1" x14ac:dyDescent="0.3">
      <c r="A18" s="381"/>
      <c r="B18" s="381"/>
      <c r="C18" s="381"/>
      <c r="D18" s="381"/>
      <c r="E18" s="381"/>
      <c r="F18" s="381"/>
      <c r="G18" s="381"/>
      <c r="H18" s="381"/>
      <c r="I18" s="133"/>
      <c r="J18" s="133"/>
      <c r="K18" s="133"/>
    </row>
    <row r="19" spans="1:72" ht="30.8" customHeight="1" x14ac:dyDescent="0.3">
      <c r="A19" s="377" t="s">
        <v>5</v>
      </c>
      <c r="B19" s="377"/>
      <c r="C19" s="377"/>
      <c r="D19" s="377"/>
      <c r="E19" s="377"/>
      <c r="F19" s="377"/>
      <c r="G19" s="377"/>
      <c r="H19" s="377"/>
      <c r="I19" s="133"/>
      <c r="J19" s="133"/>
      <c r="K19" s="133"/>
    </row>
    <row r="20" spans="1:72" ht="13.45" x14ac:dyDescent="0.3">
      <c r="A20" s="380" t="s">
        <v>6</v>
      </c>
      <c r="B20" s="380"/>
      <c r="C20" s="380"/>
      <c r="D20" s="380"/>
      <c r="E20" s="380"/>
      <c r="F20" s="380"/>
      <c r="G20" s="380"/>
      <c r="H20" s="380"/>
      <c r="I20" s="133"/>
      <c r="J20" s="133"/>
      <c r="K20" s="133"/>
    </row>
    <row r="21" spans="1:72" ht="13.45" x14ac:dyDescent="0.3">
      <c r="A21" s="380"/>
      <c r="B21" s="380"/>
      <c r="C21" s="380"/>
      <c r="D21" s="380"/>
      <c r="E21" s="380"/>
      <c r="F21" s="380"/>
      <c r="G21" s="380"/>
      <c r="H21" s="380"/>
      <c r="I21" s="133"/>
      <c r="J21" s="133"/>
      <c r="K21" s="133"/>
    </row>
    <row r="22" spans="1:72" ht="12.8" customHeight="1" x14ac:dyDescent="0.3">
      <c r="A22" s="380" t="s">
        <v>0</v>
      </c>
      <c r="B22" s="380"/>
      <c r="C22" s="382" t="s">
        <v>329</v>
      </c>
      <c r="D22" s="382"/>
      <c r="E22" s="382" t="s">
        <v>330</v>
      </c>
      <c r="F22" s="382"/>
      <c r="G22" s="383" t="s">
        <v>331</v>
      </c>
      <c r="H22" s="383"/>
      <c r="I22" s="133"/>
      <c r="J22" s="133"/>
      <c r="K22" s="133"/>
    </row>
    <row r="23" spans="1:72" ht="33.049999999999997" customHeight="1" x14ac:dyDescent="0.25">
      <c r="A23" s="380"/>
      <c r="B23" s="380"/>
      <c r="C23" s="382"/>
      <c r="D23" s="382"/>
      <c r="E23" s="382"/>
      <c r="F23" s="382"/>
      <c r="G23" s="383"/>
      <c r="H23" s="383"/>
      <c r="I23" s="398"/>
      <c r="J23" s="398"/>
      <c r="K23" s="398"/>
      <c r="L23" s="398"/>
      <c r="M23" s="398"/>
    </row>
    <row r="24" spans="1:72" s="134" customFormat="1" ht="29.95" customHeight="1" x14ac:dyDescent="0.3">
      <c r="A24" s="135" t="str">
        <f t="shared" ref="A24:B27" si="0">A12</f>
        <v>Item 5</v>
      </c>
      <c r="B24" s="136" t="str">
        <f t="shared" si="0"/>
        <v xml:space="preserve">Motorista DRF/Ribeirão Preto </v>
      </c>
      <c r="C24" s="391">
        <v>24</v>
      </c>
      <c r="D24" s="391"/>
      <c r="E24" s="392">
        <f>F12</f>
        <v>7280.95</v>
      </c>
      <c r="F24" s="392"/>
      <c r="G24" s="388">
        <f>E24*C24</f>
        <v>174742.8</v>
      </c>
      <c r="H24" s="388"/>
      <c r="I24" s="353"/>
      <c r="J24" s="353"/>
      <c r="K24" s="353"/>
      <c r="L24" s="399"/>
      <c r="M24" s="400"/>
      <c r="N24" s="354"/>
      <c r="O24" s="354"/>
      <c r="P24" s="354"/>
      <c r="Q24" s="354"/>
      <c r="R24" s="354"/>
      <c r="S24" s="354"/>
      <c r="T24" s="354"/>
      <c r="U24" s="354"/>
      <c r="V24" s="354"/>
      <c r="W24" s="354"/>
      <c r="X24" s="354"/>
      <c r="Y24" s="354"/>
      <c r="Z24" s="354"/>
      <c r="AA24" s="354"/>
      <c r="AB24" s="354"/>
      <c r="AC24" s="354"/>
      <c r="AD24" s="354"/>
      <c r="AE24" s="354"/>
      <c r="AF24" s="354"/>
      <c r="AG24" s="354"/>
      <c r="AH24" s="354"/>
      <c r="AI24" s="354"/>
      <c r="AJ24" s="354"/>
      <c r="AK24" s="354"/>
      <c r="AL24" s="354"/>
      <c r="AM24" s="354"/>
      <c r="AN24" s="354"/>
      <c r="AO24" s="354"/>
      <c r="AP24" s="354"/>
      <c r="AQ24" s="354"/>
      <c r="AR24" s="354"/>
      <c r="AS24" s="354"/>
      <c r="AT24" s="354"/>
      <c r="AU24" s="354"/>
      <c r="AV24" s="354"/>
      <c r="AW24" s="354"/>
      <c r="AX24" s="354"/>
      <c r="AY24" s="354"/>
      <c r="AZ24" s="354"/>
      <c r="BA24" s="354"/>
      <c r="BB24" s="354"/>
      <c r="BC24" s="354"/>
      <c r="BD24" s="354"/>
      <c r="BE24" s="354"/>
      <c r="BF24" s="354"/>
      <c r="BG24" s="354"/>
      <c r="BH24" s="354"/>
      <c r="BI24" s="354"/>
      <c r="BJ24" s="354"/>
      <c r="BK24" s="354"/>
      <c r="BL24" s="354"/>
      <c r="BM24" s="354"/>
      <c r="BN24" s="354"/>
      <c r="BO24" s="354"/>
      <c r="BP24" s="354"/>
      <c r="BQ24" s="354"/>
      <c r="BR24" s="354"/>
      <c r="BS24" s="354"/>
      <c r="BT24" s="354"/>
    </row>
    <row r="25" spans="1:72" ht="29.95" customHeight="1" x14ac:dyDescent="0.3">
      <c r="A25" s="135" t="str">
        <f t="shared" si="0"/>
        <v>Item 6</v>
      </c>
      <c r="B25" s="136" t="str">
        <f t="shared" si="0"/>
        <v>Motorista DRF/Araraquara</v>
      </c>
      <c r="C25" s="391">
        <v>12</v>
      </c>
      <c r="D25" s="391"/>
      <c r="E25" s="392">
        <f>F13</f>
        <v>8734.4500000000007</v>
      </c>
      <c r="F25" s="392"/>
      <c r="G25" s="388">
        <f>E25*C25</f>
        <v>104813.40000000001</v>
      </c>
      <c r="H25" s="388"/>
      <c r="I25" s="353"/>
      <c r="J25" s="353"/>
      <c r="K25" s="353"/>
      <c r="L25" s="399"/>
      <c r="M25" s="400"/>
      <c r="N25" s="354"/>
      <c r="O25" s="354"/>
      <c r="P25" s="354"/>
      <c r="Q25" s="354"/>
      <c r="R25" s="354"/>
      <c r="S25" s="354"/>
      <c r="T25" s="354"/>
      <c r="U25" s="354"/>
      <c r="V25" s="354"/>
      <c r="W25" s="354"/>
      <c r="X25" s="354"/>
      <c r="Y25" s="354"/>
      <c r="Z25" s="354"/>
      <c r="AA25" s="354"/>
      <c r="AB25" s="354"/>
      <c r="AC25" s="354"/>
      <c r="AD25" s="354"/>
      <c r="AE25" s="354"/>
      <c r="AF25" s="354"/>
      <c r="AG25" s="354"/>
      <c r="AH25" s="354"/>
      <c r="AI25" s="354"/>
      <c r="AJ25" s="354"/>
      <c r="AK25" s="354"/>
      <c r="AL25" s="354"/>
      <c r="AM25" s="354"/>
      <c r="AN25" s="354"/>
      <c r="AO25" s="354"/>
      <c r="AP25" s="354"/>
      <c r="AQ25" s="354"/>
      <c r="AR25" s="354"/>
      <c r="AS25" s="354"/>
      <c r="AT25" s="354"/>
      <c r="AU25" s="354"/>
      <c r="AV25" s="354"/>
      <c r="AW25" s="354"/>
      <c r="AX25" s="354"/>
      <c r="AY25" s="354"/>
      <c r="AZ25" s="354"/>
      <c r="BA25" s="354"/>
      <c r="BB25" s="354"/>
      <c r="BC25" s="354"/>
      <c r="BD25" s="354"/>
      <c r="BE25" s="354"/>
      <c r="BF25" s="354"/>
      <c r="BG25" s="354"/>
      <c r="BH25" s="354"/>
      <c r="BI25" s="354"/>
      <c r="BJ25" s="354"/>
      <c r="BK25" s="354"/>
      <c r="BL25" s="354"/>
      <c r="BM25" s="354"/>
      <c r="BN25" s="354"/>
      <c r="BO25" s="354"/>
      <c r="BP25" s="354"/>
      <c r="BQ25" s="354"/>
      <c r="BR25" s="354"/>
      <c r="BS25" s="354"/>
      <c r="BT25" s="354"/>
    </row>
    <row r="26" spans="1:72" ht="29.95" customHeight="1" x14ac:dyDescent="0.3">
      <c r="A26" s="135" t="str">
        <f t="shared" si="0"/>
        <v>Item 7</v>
      </c>
      <c r="B26" s="136" t="str">
        <f t="shared" si="0"/>
        <v xml:space="preserve">Motorista DRF Franca </v>
      </c>
      <c r="C26" s="391">
        <v>12</v>
      </c>
      <c r="D26" s="391"/>
      <c r="E26" s="392">
        <f>F14</f>
        <v>7690.22</v>
      </c>
      <c r="F26" s="392"/>
      <c r="G26" s="388">
        <f>E26*C26</f>
        <v>92282.64</v>
      </c>
      <c r="H26" s="388"/>
      <c r="I26" s="353"/>
      <c r="J26" s="353"/>
      <c r="K26" s="353"/>
      <c r="L26" s="399"/>
      <c r="M26" s="400"/>
      <c r="N26" s="354"/>
      <c r="O26" s="354"/>
      <c r="P26" s="354"/>
      <c r="Q26" s="354"/>
      <c r="R26" s="354"/>
      <c r="S26" s="354"/>
      <c r="T26" s="354"/>
      <c r="U26" s="354"/>
      <c r="V26" s="354"/>
      <c r="W26" s="354"/>
      <c r="X26" s="354"/>
      <c r="Y26" s="354"/>
      <c r="Z26" s="354"/>
      <c r="AA26" s="354"/>
      <c r="AB26" s="354"/>
      <c r="AC26" s="354"/>
      <c r="AD26" s="354"/>
      <c r="AE26" s="354"/>
      <c r="AF26" s="354"/>
      <c r="AG26" s="354"/>
      <c r="AH26" s="354"/>
      <c r="AI26" s="354"/>
      <c r="AJ26" s="354"/>
      <c r="AK26" s="354"/>
      <c r="AL26" s="354"/>
      <c r="AM26" s="354"/>
      <c r="AN26" s="354"/>
      <c r="AO26" s="354"/>
      <c r="AP26" s="354"/>
      <c r="AQ26" s="354"/>
      <c r="AR26" s="354"/>
      <c r="AS26" s="354"/>
      <c r="AT26" s="354"/>
      <c r="AU26" s="354"/>
      <c r="AV26" s="354"/>
      <c r="AW26" s="354"/>
      <c r="AX26" s="354"/>
      <c r="AY26" s="354"/>
      <c r="AZ26" s="354"/>
      <c r="BA26" s="354"/>
      <c r="BB26" s="354"/>
      <c r="BC26" s="354"/>
      <c r="BD26" s="354"/>
      <c r="BE26" s="354"/>
      <c r="BF26" s="354"/>
      <c r="BG26" s="354"/>
      <c r="BH26" s="354"/>
      <c r="BI26" s="354"/>
      <c r="BJ26" s="354"/>
      <c r="BK26" s="354"/>
      <c r="BL26" s="354"/>
      <c r="BM26" s="354"/>
      <c r="BN26" s="354"/>
      <c r="BO26" s="354"/>
      <c r="BP26" s="354"/>
      <c r="BQ26" s="354"/>
      <c r="BR26" s="354"/>
      <c r="BS26" s="354"/>
      <c r="BT26" s="354"/>
    </row>
    <row r="27" spans="1:72" ht="29.95" customHeight="1" x14ac:dyDescent="0.3">
      <c r="A27" s="135" t="str">
        <f t="shared" si="0"/>
        <v xml:space="preserve">Item 8 </v>
      </c>
      <c r="B27" s="136" t="str">
        <f t="shared" si="0"/>
        <v xml:space="preserve">Motorista DRF São José do Rio Preto </v>
      </c>
      <c r="C27" s="391">
        <v>24</v>
      </c>
      <c r="D27" s="391"/>
      <c r="E27" s="392">
        <f>F15</f>
        <v>9030.2099999999991</v>
      </c>
      <c r="F27" s="392"/>
      <c r="G27" s="388">
        <f>E27*C27</f>
        <v>216725.03999999998</v>
      </c>
      <c r="H27" s="388"/>
      <c r="I27" s="353"/>
      <c r="J27" s="353"/>
      <c r="K27" s="353"/>
      <c r="L27" s="399"/>
      <c r="M27" s="400"/>
      <c r="N27" s="354"/>
      <c r="O27" s="354"/>
      <c r="P27" s="354"/>
      <c r="Q27" s="354"/>
      <c r="R27" s="354"/>
      <c r="S27" s="354"/>
      <c r="T27" s="354"/>
      <c r="U27" s="354"/>
      <c r="V27" s="354"/>
      <c r="W27" s="354"/>
      <c r="X27" s="354"/>
      <c r="Y27" s="354"/>
      <c r="Z27" s="354"/>
      <c r="AA27" s="354"/>
      <c r="AB27" s="354"/>
      <c r="AC27" s="354"/>
      <c r="AD27" s="354"/>
      <c r="AE27" s="354"/>
      <c r="AF27" s="354"/>
      <c r="AG27" s="354"/>
      <c r="AH27" s="354"/>
      <c r="AI27" s="354"/>
      <c r="AJ27" s="354"/>
      <c r="AK27" s="354"/>
      <c r="AL27" s="354"/>
      <c r="AM27" s="354"/>
      <c r="AN27" s="354"/>
      <c r="AO27" s="354"/>
      <c r="AP27" s="354"/>
      <c r="AQ27" s="354"/>
      <c r="AR27" s="354"/>
      <c r="AS27" s="354"/>
      <c r="AT27" s="354"/>
      <c r="AU27" s="354"/>
      <c r="AV27" s="354"/>
      <c r="AW27" s="354"/>
      <c r="AX27" s="354"/>
      <c r="AY27" s="354"/>
      <c r="AZ27" s="354"/>
      <c r="BA27" s="354"/>
      <c r="BB27" s="354"/>
      <c r="BC27" s="354"/>
      <c r="BD27" s="354"/>
      <c r="BE27" s="354"/>
      <c r="BF27" s="354"/>
      <c r="BG27" s="354"/>
      <c r="BH27" s="354"/>
      <c r="BI27" s="354"/>
      <c r="BJ27" s="354"/>
      <c r="BK27" s="354"/>
      <c r="BL27" s="354"/>
      <c r="BM27" s="354"/>
      <c r="BN27" s="354"/>
      <c r="BO27" s="354"/>
      <c r="BP27" s="354"/>
      <c r="BQ27" s="354"/>
      <c r="BR27" s="354"/>
      <c r="BS27" s="354"/>
      <c r="BT27" s="354"/>
    </row>
    <row r="28" spans="1:72" ht="29.95" customHeight="1" x14ac:dyDescent="0.3">
      <c r="A28" s="133"/>
      <c r="B28" s="133"/>
      <c r="C28" s="133"/>
      <c r="D28" s="133"/>
      <c r="E28" s="133"/>
      <c r="F28" s="133"/>
      <c r="G28" s="133"/>
      <c r="H28" s="133"/>
      <c r="I28" s="353"/>
      <c r="J28" s="353"/>
      <c r="K28" s="353"/>
      <c r="L28" s="401"/>
      <c r="M28" s="399"/>
      <c r="N28" s="354"/>
      <c r="O28" s="354"/>
      <c r="P28" s="354"/>
      <c r="Q28" s="354"/>
      <c r="R28" s="354"/>
      <c r="S28" s="354"/>
      <c r="T28" s="354"/>
      <c r="U28" s="354"/>
      <c r="V28" s="354"/>
      <c r="W28" s="354"/>
      <c r="X28" s="354"/>
      <c r="Y28" s="354"/>
      <c r="Z28" s="354"/>
      <c r="AA28" s="354"/>
      <c r="AB28" s="354"/>
      <c r="AC28" s="354"/>
      <c r="AD28" s="354"/>
      <c r="AE28" s="354"/>
      <c r="AF28" s="354"/>
      <c r="AG28" s="354"/>
      <c r="AH28" s="354"/>
      <c r="AI28" s="354"/>
      <c r="AJ28" s="354"/>
      <c r="AK28" s="354"/>
      <c r="AL28" s="354"/>
      <c r="AM28" s="354"/>
      <c r="AN28" s="354"/>
      <c r="AO28" s="354"/>
      <c r="AP28" s="354"/>
      <c r="AQ28" s="354"/>
      <c r="AR28" s="354"/>
      <c r="AS28" s="354"/>
      <c r="AT28" s="354"/>
      <c r="AU28" s="354"/>
      <c r="AV28" s="354"/>
      <c r="AW28" s="354"/>
      <c r="AX28" s="354"/>
      <c r="AY28" s="354"/>
      <c r="AZ28" s="354"/>
      <c r="BA28" s="354"/>
      <c r="BB28" s="354"/>
      <c r="BC28" s="354"/>
      <c r="BD28" s="354"/>
      <c r="BE28" s="354"/>
      <c r="BF28" s="354"/>
      <c r="BG28" s="354"/>
      <c r="BH28" s="354"/>
      <c r="BI28" s="354"/>
      <c r="BJ28" s="354"/>
      <c r="BK28" s="354"/>
      <c r="BL28" s="354"/>
      <c r="BM28" s="354"/>
      <c r="BN28" s="354"/>
      <c r="BO28" s="354"/>
      <c r="BP28" s="354"/>
      <c r="BQ28" s="354"/>
      <c r="BR28" s="354"/>
      <c r="BS28" s="354"/>
      <c r="BT28" s="354"/>
    </row>
    <row r="29" spans="1:72" ht="13.45" x14ac:dyDescent="0.3">
      <c r="A29" s="393" t="s">
        <v>298</v>
      </c>
      <c r="B29" s="393"/>
      <c r="C29" s="393"/>
      <c r="D29" s="393"/>
      <c r="E29" s="393"/>
      <c r="F29" s="393"/>
      <c r="G29" s="394">
        <f>SUM(G24:G27)</f>
        <v>588563.88</v>
      </c>
      <c r="H29" s="394"/>
      <c r="I29" s="355"/>
      <c r="J29" s="355"/>
      <c r="K29" s="355"/>
      <c r="L29" s="402"/>
      <c r="M29" s="403"/>
      <c r="N29" s="354"/>
      <c r="O29" s="354"/>
      <c r="P29" s="354"/>
      <c r="Q29" s="354"/>
      <c r="R29" s="354"/>
      <c r="S29" s="354"/>
      <c r="T29" s="354"/>
      <c r="U29" s="354"/>
      <c r="V29" s="354"/>
      <c r="W29" s="354"/>
      <c r="X29" s="354"/>
      <c r="Y29" s="354"/>
      <c r="Z29" s="354"/>
      <c r="AA29" s="354"/>
      <c r="AB29" s="354"/>
      <c r="AC29" s="354"/>
      <c r="AD29" s="354"/>
      <c r="AE29" s="354"/>
      <c r="AF29" s="354"/>
      <c r="AG29" s="354"/>
      <c r="AH29" s="354"/>
      <c r="AI29" s="354"/>
      <c r="AJ29" s="354"/>
      <c r="AK29" s="354"/>
      <c r="AL29" s="354"/>
      <c r="AM29" s="354"/>
      <c r="AN29" s="354"/>
      <c r="AO29" s="354"/>
      <c r="AP29" s="354"/>
      <c r="AQ29" s="354"/>
      <c r="AR29" s="354"/>
      <c r="AS29" s="354"/>
      <c r="AT29" s="354"/>
      <c r="AU29" s="354"/>
      <c r="AV29" s="354"/>
      <c r="AW29" s="354"/>
      <c r="AX29" s="354"/>
      <c r="AY29" s="354"/>
      <c r="AZ29" s="354"/>
      <c r="BA29" s="354"/>
      <c r="BB29" s="354"/>
      <c r="BC29" s="354"/>
      <c r="BD29" s="354"/>
      <c r="BE29" s="354"/>
      <c r="BF29" s="354"/>
      <c r="BG29" s="354"/>
      <c r="BH29" s="354"/>
      <c r="BI29" s="354"/>
      <c r="BJ29" s="354"/>
      <c r="BK29" s="354"/>
      <c r="BL29" s="354"/>
      <c r="BM29" s="354"/>
      <c r="BN29" s="354"/>
      <c r="BO29" s="354"/>
      <c r="BP29" s="354"/>
      <c r="BQ29" s="354"/>
      <c r="BR29" s="354"/>
      <c r="BS29" s="354"/>
      <c r="BT29" s="354"/>
    </row>
    <row r="30" spans="1:72" ht="29.3" customHeight="1" x14ac:dyDescent="0.3">
      <c r="A30" s="389" t="s">
        <v>285</v>
      </c>
      <c r="B30" s="389"/>
      <c r="C30" s="389"/>
      <c r="D30" s="389"/>
      <c r="E30" s="389"/>
      <c r="F30" s="389"/>
      <c r="G30" s="389"/>
      <c r="H30" s="389"/>
      <c r="I30" s="133"/>
      <c r="J30" s="133"/>
      <c r="K30" s="133"/>
      <c r="L30" s="133"/>
      <c r="M30" s="133"/>
    </row>
    <row r="31" spans="1:72" ht="13.45" x14ac:dyDescent="0.3">
      <c r="A31" s="133"/>
      <c r="B31" s="133"/>
      <c r="C31" s="133"/>
      <c r="D31" s="133"/>
      <c r="E31" s="133"/>
      <c r="F31" s="133"/>
      <c r="G31" s="133"/>
      <c r="H31" s="133"/>
      <c r="I31" s="133"/>
      <c r="J31" s="133"/>
      <c r="K31" s="133"/>
    </row>
    <row r="32" spans="1:72" ht="13.45" x14ac:dyDescent="0.3">
      <c r="A32" s="335" t="s">
        <v>286</v>
      </c>
      <c r="B32" s="133"/>
      <c r="C32" s="133"/>
      <c r="D32" s="133"/>
      <c r="E32" s="133"/>
      <c r="F32" s="133"/>
      <c r="G32" s="133"/>
      <c r="H32" s="133"/>
      <c r="I32" s="133"/>
      <c r="J32" s="133"/>
      <c r="K32" s="133"/>
    </row>
    <row r="33" spans="1:11" ht="13.45" x14ac:dyDescent="0.3">
      <c r="A33" s="133"/>
      <c r="B33" s="133"/>
      <c r="C33" s="133"/>
      <c r="D33" s="133"/>
      <c r="E33" s="133"/>
      <c r="F33" s="133"/>
      <c r="G33" s="133"/>
      <c r="H33" s="133"/>
      <c r="I33" s="133"/>
      <c r="J33" s="133"/>
      <c r="K33" s="133"/>
    </row>
    <row r="34" spans="1:11" ht="13.45" x14ac:dyDescent="0.3">
      <c r="A34" s="133" t="s">
        <v>7</v>
      </c>
      <c r="B34" s="133"/>
      <c r="C34" s="133"/>
      <c r="D34" s="133"/>
      <c r="E34" s="133"/>
      <c r="F34" s="133"/>
      <c r="G34" s="133"/>
      <c r="H34" s="133"/>
      <c r="I34" s="133"/>
      <c r="J34" s="133"/>
      <c r="K34" s="133"/>
    </row>
    <row r="35" spans="1:11" ht="13.45" x14ac:dyDescent="0.3">
      <c r="A35" s="133"/>
      <c r="B35" s="133"/>
      <c r="C35" s="133"/>
      <c r="D35" s="133"/>
      <c r="E35" s="133"/>
      <c r="F35" s="133"/>
      <c r="G35" s="133"/>
      <c r="H35" s="133"/>
      <c r="I35" s="133"/>
      <c r="J35" s="133"/>
      <c r="K35" s="133"/>
    </row>
    <row r="36" spans="1:11" ht="13.45" x14ac:dyDescent="0.3">
      <c r="A36" s="335"/>
      <c r="B36" s="133"/>
      <c r="C36" s="133"/>
      <c r="D36" s="133"/>
      <c r="E36" s="133"/>
      <c r="F36" s="133"/>
      <c r="G36" s="133"/>
      <c r="H36" s="133"/>
      <c r="I36" s="133"/>
      <c r="J36" s="133"/>
      <c r="K36" s="133"/>
    </row>
    <row r="37" spans="1:11" ht="13.45" x14ac:dyDescent="0.3">
      <c r="A37" s="395"/>
      <c r="B37" s="395"/>
      <c r="C37" s="395"/>
      <c r="D37" s="395"/>
      <c r="E37" s="395"/>
      <c r="F37" s="395"/>
      <c r="G37" s="395"/>
      <c r="H37" s="395"/>
      <c r="I37" s="133"/>
      <c r="J37" s="133"/>
      <c r="K37" s="133"/>
    </row>
    <row r="38" spans="1:11" ht="51.75" customHeight="1" x14ac:dyDescent="0.3">
      <c r="A38" s="390" t="s">
        <v>292</v>
      </c>
      <c r="B38" s="390"/>
      <c r="C38" s="390"/>
      <c r="D38" s="390"/>
      <c r="E38" s="390"/>
      <c r="F38" s="390"/>
      <c r="G38" s="390"/>
      <c r="H38" s="390"/>
      <c r="I38" s="133"/>
      <c r="J38" s="133"/>
      <c r="K38" s="133"/>
    </row>
    <row r="39" spans="1:11" ht="13.45" x14ac:dyDescent="0.3">
      <c r="A39" s="396" t="s">
        <v>293</v>
      </c>
      <c r="B39" s="396"/>
      <c r="C39" s="396"/>
      <c r="D39" s="396"/>
      <c r="E39" s="396"/>
      <c r="F39" s="396"/>
      <c r="G39" s="396"/>
      <c r="H39" s="396"/>
      <c r="I39" s="133"/>
      <c r="J39" s="133"/>
      <c r="K39" s="133"/>
    </row>
    <row r="40" spans="1:11" ht="26.2" customHeight="1" x14ac:dyDescent="0.3">
      <c r="A40" s="133"/>
      <c r="B40" s="133"/>
      <c r="C40" s="133"/>
      <c r="D40" s="133"/>
      <c r="E40" s="351" t="s">
        <v>294</v>
      </c>
      <c r="F40" s="133"/>
      <c r="G40" s="133"/>
      <c r="H40" s="133"/>
      <c r="I40" s="133"/>
      <c r="J40" s="133"/>
      <c r="K40" s="133"/>
    </row>
    <row r="41" spans="1:11" ht="13.45" x14ac:dyDescent="0.3">
      <c r="A41" s="397"/>
      <c r="B41" s="397"/>
      <c r="C41" s="397"/>
      <c r="D41" s="397"/>
      <c r="E41" s="397"/>
      <c r="F41" s="397"/>
      <c r="G41" s="397"/>
      <c r="H41" s="397"/>
      <c r="I41" s="133"/>
      <c r="J41" s="133"/>
      <c r="K41" s="133"/>
    </row>
    <row r="42" spans="1:11" ht="13.45" x14ac:dyDescent="0.3">
      <c r="A42" s="133"/>
      <c r="B42" s="133"/>
      <c r="C42" s="133"/>
      <c r="D42" s="133"/>
      <c r="E42" s="133"/>
      <c r="F42" s="133"/>
      <c r="G42" s="133"/>
      <c r="H42" s="133"/>
      <c r="I42" s="133"/>
      <c r="J42" s="133"/>
      <c r="K42" s="133"/>
    </row>
    <row r="43" spans="1:11" ht="13.45" x14ac:dyDescent="0.3">
      <c r="A43" s="133"/>
      <c r="B43" s="133"/>
      <c r="C43" s="133"/>
      <c r="D43" s="133"/>
      <c r="E43" s="133"/>
      <c r="F43" s="133"/>
      <c r="G43" s="133"/>
      <c r="H43" s="133"/>
      <c r="I43" s="133"/>
      <c r="J43" s="133"/>
      <c r="K43" s="133"/>
    </row>
    <row r="44" spans="1:11" ht="13.45" x14ac:dyDescent="0.3">
      <c r="A44" s="133"/>
      <c r="B44" s="133"/>
      <c r="C44" s="133"/>
      <c r="D44" s="133"/>
      <c r="E44" s="133"/>
      <c r="F44" s="133"/>
      <c r="G44" s="133"/>
      <c r="H44" s="133"/>
      <c r="I44" s="133"/>
      <c r="J44" s="133"/>
      <c r="K44" s="133"/>
    </row>
    <row r="45" spans="1:11" ht="13.45" x14ac:dyDescent="0.3">
      <c r="A45" s="133"/>
      <c r="B45" s="133"/>
      <c r="C45" s="133"/>
      <c r="D45" s="133"/>
      <c r="E45" s="133"/>
      <c r="F45" s="133"/>
      <c r="G45" s="133"/>
      <c r="H45" s="133"/>
      <c r="I45" s="133"/>
      <c r="J45" s="133"/>
      <c r="K45" s="133"/>
    </row>
    <row r="46" spans="1:11" ht="13.45" x14ac:dyDescent="0.3">
      <c r="A46" s="133"/>
      <c r="B46" s="133"/>
      <c r="C46" s="133"/>
      <c r="D46" s="133"/>
      <c r="E46" s="133"/>
      <c r="F46" s="133"/>
      <c r="G46" s="133"/>
      <c r="H46" s="133"/>
      <c r="I46" s="133"/>
      <c r="J46" s="133"/>
      <c r="K46" s="133"/>
    </row>
    <row r="47" spans="1:11" ht="13.45" x14ac:dyDescent="0.3">
      <c r="A47" s="133"/>
      <c r="B47" s="133"/>
      <c r="C47" s="133"/>
      <c r="D47" s="133"/>
      <c r="E47" s="133"/>
      <c r="F47" s="133"/>
      <c r="G47" s="133"/>
      <c r="H47" s="133"/>
      <c r="I47" s="133"/>
      <c r="J47" s="133"/>
      <c r="K47" s="133"/>
    </row>
    <row r="48" spans="1:11" ht="13.45" x14ac:dyDescent="0.3">
      <c r="A48" s="133"/>
      <c r="B48" s="133"/>
      <c r="C48" s="133"/>
      <c r="D48" s="133"/>
      <c r="E48" s="133"/>
      <c r="F48" s="133"/>
      <c r="G48" s="133"/>
      <c r="H48" s="133"/>
      <c r="I48" s="133"/>
      <c r="J48" s="133"/>
      <c r="K48" s="133"/>
    </row>
    <row r="49" spans="1:11" ht="13.45" x14ac:dyDescent="0.3">
      <c r="A49" s="133"/>
      <c r="B49" s="133"/>
      <c r="C49" s="133"/>
      <c r="D49" s="133"/>
      <c r="E49" s="133"/>
      <c r="F49" s="133"/>
      <c r="G49" s="133"/>
      <c r="H49" s="133"/>
      <c r="I49" s="133"/>
      <c r="J49" s="133"/>
      <c r="K49" s="133"/>
    </row>
    <row r="50" spans="1:11" ht="13.45" x14ac:dyDescent="0.3">
      <c r="A50" s="133"/>
      <c r="B50" s="133"/>
      <c r="C50" s="133"/>
      <c r="D50" s="133"/>
      <c r="E50" s="133"/>
      <c r="F50" s="133"/>
      <c r="G50" s="133"/>
      <c r="H50" s="133"/>
      <c r="I50" s="133"/>
      <c r="J50" s="133"/>
      <c r="K50" s="133"/>
    </row>
    <row r="51" spans="1:11" ht="13.45" x14ac:dyDescent="0.3">
      <c r="A51" s="133"/>
      <c r="B51" s="133"/>
      <c r="C51" s="133"/>
      <c r="D51" s="133"/>
      <c r="E51" s="133"/>
      <c r="F51" s="133"/>
      <c r="G51" s="133"/>
      <c r="H51" s="133"/>
      <c r="I51" s="133"/>
      <c r="J51" s="133"/>
      <c r="K51" s="133"/>
    </row>
    <row r="52" spans="1:11" ht="13.45" x14ac:dyDescent="0.3">
      <c r="A52" s="133"/>
      <c r="B52" s="133"/>
      <c r="C52" s="133"/>
      <c r="D52" s="133"/>
      <c r="E52" s="133"/>
      <c r="F52" s="133"/>
      <c r="G52" s="133"/>
      <c r="H52" s="133"/>
      <c r="I52" s="133"/>
      <c r="J52" s="133"/>
      <c r="K52" s="133"/>
    </row>
    <row r="53" spans="1:11" ht="13.45" x14ac:dyDescent="0.3">
      <c r="A53" s="133"/>
      <c r="B53" s="133"/>
      <c r="C53" s="133"/>
      <c r="D53" s="133"/>
      <c r="E53" s="133"/>
      <c r="F53" s="133"/>
      <c r="G53" s="133"/>
      <c r="H53" s="133"/>
      <c r="I53" s="133"/>
      <c r="J53" s="133"/>
      <c r="K53" s="133"/>
    </row>
    <row r="54" spans="1:11" ht="13.45" x14ac:dyDescent="0.3">
      <c r="A54" s="133"/>
      <c r="B54" s="133"/>
      <c r="C54" s="133"/>
      <c r="D54" s="133"/>
      <c r="E54" s="133"/>
      <c r="F54" s="133"/>
      <c r="G54" s="133"/>
      <c r="H54" s="133"/>
      <c r="I54" s="133"/>
      <c r="J54" s="133"/>
      <c r="K54" s="133"/>
    </row>
    <row r="55" spans="1:11" ht="13.45" x14ac:dyDescent="0.3">
      <c r="I55" s="133"/>
      <c r="J55" s="133"/>
      <c r="K55" s="133"/>
    </row>
  </sheetData>
  <mergeCells count="53">
    <mergeCell ref="A39:H39"/>
    <mergeCell ref="G25:H25"/>
    <mergeCell ref="A41:H41"/>
    <mergeCell ref="I23:J23"/>
    <mergeCell ref="K23:M23"/>
    <mergeCell ref="L24:M24"/>
    <mergeCell ref="L25:M25"/>
    <mergeCell ref="L26:M26"/>
    <mergeCell ref="L27:M27"/>
    <mergeCell ref="L28:M28"/>
    <mergeCell ref="L29:M29"/>
    <mergeCell ref="C24:D24"/>
    <mergeCell ref="E24:F24"/>
    <mergeCell ref="G24:H24"/>
    <mergeCell ref="C25:D25"/>
    <mergeCell ref="E25:F25"/>
    <mergeCell ref="A30:H30"/>
    <mergeCell ref="A38:H38"/>
    <mergeCell ref="C26:D26"/>
    <mergeCell ref="E26:F26"/>
    <mergeCell ref="G26:H26"/>
    <mergeCell ref="A29:F29"/>
    <mergeCell ref="G29:H29"/>
    <mergeCell ref="C27:D27"/>
    <mergeCell ref="E27:F27"/>
    <mergeCell ref="G27:H27"/>
    <mergeCell ref="A37:H37"/>
    <mergeCell ref="A22:B23"/>
    <mergeCell ref="C22:D23"/>
    <mergeCell ref="E22:F23"/>
    <mergeCell ref="G22:H23"/>
    <mergeCell ref="A1:H1"/>
    <mergeCell ref="A9:H9"/>
    <mergeCell ref="A10:B11"/>
    <mergeCell ref="C10:D11"/>
    <mergeCell ref="E10:E11"/>
    <mergeCell ref="F10:F11"/>
    <mergeCell ref="G10:G11"/>
    <mergeCell ref="H10:H11"/>
    <mergeCell ref="C12:D12"/>
    <mergeCell ref="C13:D13"/>
    <mergeCell ref="C14:D14"/>
    <mergeCell ref="A18:H18"/>
    <mergeCell ref="A19:H19"/>
    <mergeCell ref="C15:D15"/>
    <mergeCell ref="C16:D16"/>
    <mergeCell ref="A20:H21"/>
    <mergeCell ref="A17:G17"/>
    <mergeCell ref="A2:H3"/>
    <mergeCell ref="B4:H4"/>
    <mergeCell ref="B5:H5"/>
    <mergeCell ref="B6:H6"/>
    <mergeCell ref="B7:H7"/>
  </mergeCells>
  <pageMargins left="0.7" right="0.7" top="0.75" bottom="0.75" header="0.51180555555555496" footer="0.51180555555555496"/>
  <pageSetup paperSize="9" scale="68" firstPageNumber="0" fitToHeight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MJ65622"/>
  <sheetViews>
    <sheetView showGridLines="0" tabSelected="1" zoomScale="79" zoomScaleNormal="79" zoomScaleSheetLayoutView="71" workbookViewId="0">
      <selection activeCell="B4" sqref="B4:I4"/>
    </sheetView>
  </sheetViews>
  <sheetFormatPr defaultColWidth="11.54296875" defaultRowHeight="13.45" x14ac:dyDescent="0.25"/>
  <cols>
    <col min="1" max="1" width="38" style="1" customWidth="1"/>
    <col min="2" max="2" width="25.54296875" style="1" customWidth="1"/>
    <col min="3" max="3" width="23.1796875" style="1" customWidth="1"/>
    <col min="4" max="8" width="17.81640625" style="1" customWidth="1"/>
    <col min="9" max="9" width="47.26953125" style="1" customWidth="1"/>
    <col min="10" max="1024" width="11.54296875" style="1"/>
  </cols>
  <sheetData>
    <row r="1" spans="1:9" ht="16.149999999999999" customHeight="1" x14ac:dyDescent="0.35">
      <c r="A1" s="138"/>
      <c r="B1" s="138"/>
      <c r="C1" s="138"/>
      <c r="D1" s="138"/>
      <c r="E1" s="138"/>
      <c r="F1" s="138"/>
      <c r="G1" s="138"/>
      <c r="H1" s="138"/>
      <c r="I1" s="138"/>
    </row>
    <row r="2" spans="1:9" ht="40.6" customHeight="1" x14ac:dyDescent="0.25">
      <c r="A2" s="447" t="s">
        <v>8</v>
      </c>
      <c r="B2" s="447"/>
      <c r="C2" s="447"/>
      <c r="D2" s="447"/>
      <c r="E2" s="447"/>
      <c r="F2" s="447"/>
      <c r="G2" s="447"/>
      <c r="H2" s="447"/>
      <c r="I2" s="447"/>
    </row>
    <row r="3" spans="1:9" ht="19.5" customHeight="1" x14ac:dyDescent="0.35">
      <c r="A3" s="359" t="s">
        <v>9</v>
      </c>
      <c r="B3" s="448" t="s">
        <v>299</v>
      </c>
      <c r="C3" s="449"/>
      <c r="D3" s="449"/>
      <c r="E3" s="449"/>
      <c r="F3" s="449"/>
      <c r="G3" s="449"/>
      <c r="H3" s="449"/>
      <c r="I3" s="449"/>
    </row>
    <row r="4" spans="1:9" ht="24.75" customHeight="1" x14ac:dyDescent="0.35">
      <c r="A4" s="359" t="s">
        <v>10</v>
      </c>
      <c r="B4" s="450" t="s">
        <v>360</v>
      </c>
      <c r="C4" s="451"/>
      <c r="D4" s="451"/>
      <c r="E4" s="451"/>
      <c r="F4" s="451"/>
      <c r="G4" s="451"/>
      <c r="H4" s="450"/>
      <c r="I4" s="450"/>
    </row>
    <row r="5" spans="1:9" ht="21.8" customHeight="1" x14ac:dyDescent="0.35">
      <c r="A5" s="359" t="s">
        <v>11</v>
      </c>
      <c r="B5" s="360">
        <v>45265</v>
      </c>
      <c r="C5" s="361"/>
      <c r="D5" s="362"/>
      <c r="E5" s="362"/>
      <c r="F5" s="362"/>
      <c r="G5" s="362"/>
      <c r="H5" s="363" t="s">
        <v>12</v>
      </c>
      <c r="I5" s="359" t="s">
        <v>13</v>
      </c>
    </row>
    <row r="6" spans="1:9" ht="21.8" customHeight="1" x14ac:dyDescent="0.35">
      <c r="A6" s="456" t="s">
        <v>296</v>
      </c>
      <c r="B6" s="457"/>
      <c r="C6" s="458"/>
      <c r="D6" s="458"/>
      <c r="E6" s="458"/>
      <c r="F6" s="458"/>
      <c r="G6" s="458"/>
      <c r="H6" s="459"/>
      <c r="I6" s="358" t="s">
        <v>310</v>
      </c>
    </row>
    <row r="7" spans="1:9" ht="21.8" customHeight="1" x14ac:dyDescent="0.35">
      <c r="A7" s="460"/>
      <c r="B7" s="458"/>
      <c r="C7" s="458"/>
      <c r="D7" s="458"/>
      <c r="E7" s="458"/>
      <c r="F7" s="458"/>
      <c r="G7" s="458"/>
      <c r="H7" s="461"/>
      <c r="I7" s="358" t="s">
        <v>311</v>
      </c>
    </row>
    <row r="8" spans="1:9" ht="21.8" customHeight="1" x14ac:dyDescent="0.35">
      <c r="A8" s="460"/>
      <c r="B8" s="458"/>
      <c r="C8" s="458"/>
      <c r="D8" s="458"/>
      <c r="E8" s="458"/>
      <c r="F8" s="458"/>
      <c r="G8" s="458"/>
      <c r="H8" s="461"/>
      <c r="I8" s="358" t="s">
        <v>312</v>
      </c>
    </row>
    <row r="9" spans="1:9" ht="23.25" customHeight="1" x14ac:dyDescent="0.35">
      <c r="A9" s="460"/>
      <c r="B9" s="458"/>
      <c r="C9" s="458"/>
      <c r="D9" s="458"/>
      <c r="E9" s="458"/>
      <c r="F9" s="458"/>
      <c r="G9" s="458"/>
      <c r="H9" s="461"/>
      <c r="I9" s="358" t="s">
        <v>313</v>
      </c>
    </row>
    <row r="10" spans="1:9" ht="23.25" customHeight="1" x14ac:dyDescent="0.35">
      <c r="A10" s="462"/>
      <c r="B10" s="463"/>
      <c r="C10" s="463"/>
      <c r="D10" s="463"/>
      <c r="E10" s="463"/>
      <c r="F10" s="463"/>
      <c r="G10" s="463"/>
      <c r="H10" s="464"/>
      <c r="I10" s="358"/>
    </row>
    <row r="11" spans="1:9" ht="58.6" customHeight="1" x14ac:dyDescent="0.25">
      <c r="A11" s="453" t="s">
        <v>14</v>
      </c>
      <c r="B11" s="366" t="s">
        <v>306</v>
      </c>
      <c r="C11" s="139">
        <v>45047</v>
      </c>
      <c r="D11" s="465" t="s">
        <v>314</v>
      </c>
      <c r="E11" s="466"/>
      <c r="F11" s="466"/>
      <c r="G11" s="466"/>
      <c r="H11" s="466"/>
      <c r="I11" s="467"/>
    </row>
    <row r="12" spans="1:9" ht="30.65" customHeight="1" x14ac:dyDescent="0.25">
      <c r="A12" s="454"/>
      <c r="B12" s="366" t="s">
        <v>307</v>
      </c>
      <c r="C12" s="139">
        <v>45047</v>
      </c>
      <c r="D12" s="465" t="s">
        <v>333</v>
      </c>
      <c r="E12" s="466"/>
      <c r="F12" s="466"/>
      <c r="G12" s="466"/>
      <c r="H12" s="466"/>
      <c r="I12" s="467"/>
    </row>
    <row r="13" spans="1:9" ht="43.55" customHeight="1" x14ac:dyDescent="0.25">
      <c r="A13" s="454"/>
      <c r="B13" s="366" t="s">
        <v>308</v>
      </c>
      <c r="C13" s="139">
        <v>45047</v>
      </c>
      <c r="D13" s="468" t="s">
        <v>341</v>
      </c>
      <c r="E13" s="469"/>
      <c r="F13" s="469"/>
      <c r="G13" s="469"/>
      <c r="H13" s="469"/>
      <c r="I13" s="414"/>
    </row>
    <row r="14" spans="1:9" ht="63.8" customHeight="1" x14ac:dyDescent="0.25">
      <c r="A14" s="454"/>
      <c r="B14" s="366" t="s">
        <v>309</v>
      </c>
      <c r="C14" s="139">
        <v>45047</v>
      </c>
      <c r="D14" s="468" t="s">
        <v>347</v>
      </c>
      <c r="E14" s="469"/>
      <c r="F14" s="469"/>
      <c r="G14" s="469"/>
      <c r="H14" s="469"/>
      <c r="I14" s="414"/>
    </row>
    <row r="15" spans="1:9" ht="67.599999999999994" customHeight="1" x14ac:dyDescent="0.25">
      <c r="A15" s="455"/>
      <c r="B15" s="366"/>
      <c r="C15" s="139"/>
      <c r="D15" s="468"/>
      <c r="E15" s="469"/>
      <c r="F15" s="469"/>
      <c r="G15" s="469"/>
      <c r="H15" s="469"/>
      <c r="I15" s="414"/>
    </row>
    <row r="16" spans="1:9" ht="23.25" customHeight="1" x14ac:dyDescent="0.35">
      <c r="A16" s="452" t="s">
        <v>15</v>
      </c>
      <c r="B16" s="452"/>
      <c r="C16" s="452"/>
      <c r="D16" s="452"/>
      <c r="E16" s="452"/>
      <c r="F16" s="452"/>
      <c r="G16" s="452"/>
      <c r="H16" s="452"/>
      <c r="I16" s="140">
        <v>12</v>
      </c>
    </row>
    <row r="17" spans="1:9" ht="11.3" customHeight="1" x14ac:dyDescent="0.35">
      <c r="A17" s="443"/>
      <c r="B17" s="443"/>
      <c r="C17" s="443"/>
      <c r="D17" s="443"/>
      <c r="E17" s="443"/>
      <c r="F17" s="443"/>
      <c r="G17" s="443"/>
      <c r="H17" s="443"/>
      <c r="I17" s="443"/>
    </row>
    <row r="18" spans="1:9" ht="23.25" customHeight="1" x14ac:dyDescent="0.25">
      <c r="A18" s="444" t="s">
        <v>16</v>
      </c>
      <c r="B18" s="444"/>
      <c r="C18" s="444"/>
      <c r="D18" s="444"/>
      <c r="E18" s="444"/>
      <c r="F18" s="444"/>
      <c r="G18" s="444"/>
      <c r="H18" s="444"/>
      <c r="I18" s="444"/>
    </row>
    <row r="19" spans="1:9" ht="61.25" customHeight="1" x14ac:dyDescent="0.35">
      <c r="A19" s="367" t="s">
        <v>316</v>
      </c>
      <c r="B19" s="434" t="str">
        <f>D11</f>
        <v xml:space="preserve">Sindicato dos Condutores de Veiculos Rodoviários e Trabalhadores nas Empresas de Transporte Urbano, Passageiros, Fretamento, Cargas Secas e Molhadas, Gincheiros, Guindasteiro , Operador de Máquinas, Tratoristas de Usina de Açucar , Destilarias de Alcool, Fazendas, Empilhadeiras,  Indústria e Comércio, Intermunicipal , Interestadual de Ribeirão Preto e Região  e SINDETRANS  Sindicato das Empresas de Transp de Cargas de Ribeirão Preto e Região </v>
      </c>
      <c r="C19" s="434"/>
      <c r="D19" s="434"/>
      <c r="E19" s="434"/>
      <c r="F19" s="434"/>
      <c r="G19" s="141" t="s">
        <v>17</v>
      </c>
      <c r="H19" s="445">
        <v>2292.92</v>
      </c>
      <c r="I19" s="446"/>
    </row>
    <row r="20" spans="1:9" ht="50.25" customHeight="1" x14ac:dyDescent="0.25">
      <c r="A20" s="367" t="s">
        <v>307</v>
      </c>
      <c r="B20" s="433" t="str">
        <f>D12</f>
        <v xml:space="preserve">Sindicato dos Trabalhadores em Transportes Rodoviários, Urbanos e da  Indústria de  Cana de Açúcar de Araraquara e Região  e Cana Brasil Transporte LTDA e  J C Alves Transporte Ltda </v>
      </c>
      <c r="C20" s="433"/>
      <c r="D20" s="433"/>
      <c r="E20" s="433"/>
      <c r="F20" s="433"/>
      <c r="G20" s="141" t="s">
        <v>334</v>
      </c>
      <c r="H20" s="445">
        <v>2446.38</v>
      </c>
      <c r="I20" s="446"/>
    </row>
    <row r="21" spans="1:9" ht="43.55" customHeight="1" x14ac:dyDescent="0.25">
      <c r="A21" s="367" t="s">
        <v>342</v>
      </c>
      <c r="B21" s="433" t="str">
        <f>D13</f>
        <v xml:space="preserve">Sindicato dos Condutores de Veiculos Rodoviários de Franca e  Sindicato das Empresas de Transp de Cargas de Ribeirão Preto e Região </v>
      </c>
      <c r="C21" s="433"/>
      <c r="D21" s="433"/>
      <c r="E21" s="433"/>
      <c r="F21" s="433"/>
      <c r="G21" s="141" t="s">
        <v>334</v>
      </c>
      <c r="H21" s="445">
        <v>2449.0700000000002</v>
      </c>
      <c r="I21" s="446"/>
    </row>
    <row r="22" spans="1:9" ht="36.799999999999997" customHeight="1" x14ac:dyDescent="0.35">
      <c r="A22" s="367" t="s">
        <v>309</v>
      </c>
      <c r="B22" s="434" t="str">
        <f>D14</f>
        <v xml:space="preserve">Sndicato dos Condutores de Veículos Rodoviários e Anexos de São José do Rio Preto e Sindicato das Empresas de Transporte de Cargas de São José do Rio Preto e Região </v>
      </c>
      <c r="C22" s="434"/>
      <c r="D22" s="434"/>
      <c r="E22" s="434"/>
      <c r="F22" s="434"/>
      <c r="G22" s="141" t="s">
        <v>348</v>
      </c>
      <c r="H22" s="445">
        <v>2855</v>
      </c>
      <c r="I22" s="446"/>
    </row>
    <row r="23" spans="1:9" ht="36.799999999999997" customHeight="1" x14ac:dyDescent="0.35">
      <c r="A23" s="367"/>
      <c r="B23" s="439"/>
      <c r="C23" s="440"/>
      <c r="D23" s="440"/>
      <c r="E23" s="440"/>
      <c r="F23" s="441"/>
      <c r="G23" s="141"/>
      <c r="H23" s="445"/>
      <c r="I23" s="446"/>
    </row>
    <row r="24" spans="1:9" ht="23.25" customHeight="1" x14ac:dyDescent="0.35">
      <c r="A24" s="142"/>
      <c r="B24" s="142"/>
      <c r="C24" s="142"/>
      <c r="D24" s="142"/>
      <c r="E24" s="142"/>
      <c r="F24" s="142"/>
      <c r="G24" s="142"/>
      <c r="H24" s="142"/>
      <c r="I24" s="143"/>
    </row>
    <row r="25" spans="1:9" ht="24.05" customHeight="1" x14ac:dyDescent="0.25">
      <c r="A25" s="435" t="s">
        <v>18</v>
      </c>
      <c r="B25" s="435"/>
      <c r="C25" s="435"/>
      <c r="D25" s="435"/>
      <c r="E25" s="435"/>
      <c r="F25" s="435"/>
      <c r="G25" s="435"/>
      <c r="H25" s="435"/>
      <c r="I25" s="435"/>
    </row>
    <row r="26" spans="1:9" ht="17.2" customHeight="1" x14ac:dyDescent="0.35">
      <c r="A26" s="436" t="s">
        <v>19</v>
      </c>
      <c r="B26" s="436"/>
      <c r="C26" s="436"/>
      <c r="D26" s="436"/>
      <c r="E26" s="436"/>
      <c r="F26" s="436"/>
      <c r="G26" s="436"/>
      <c r="H26" s="437"/>
      <c r="I26" s="437"/>
    </row>
    <row r="27" spans="1:9" ht="23.25" customHeight="1" x14ac:dyDescent="0.25">
      <c r="A27" s="364" t="s">
        <v>297</v>
      </c>
      <c r="B27" s="144">
        <v>0.03</v>
      </c>
      <c r="C27" s="438" t="s">
        <v>20</v>
      </c>
      <c r="D27" s="438"/>
      <c r="E27" s="438"/>
      <c r="F27" s="438"/>
      <c r="G27" s="343">
        <v>1</v>
      </c>
      <c r="H27" s="342"/>
      <c r="I27" s="342"/>
    </row>
    <row r="28" spans="1:9" ht="21.8" customHeight="1" x14ac:dyDescent="0.25">
      <c r="A28" s="442"/>
      <c r="B28" s="442"/>
      <c r="C28" s="442"/>
      <c r="D28" s="442"/>
      <c r="E28" s="442"/>
      <c r="F28" s="442"/>
      <c r="G28" s="442"/>
      <c r="H28" s="442"/>
      <c r="I28" s="442"/>
    </row>
    <row r="29" spans="1:9" ht="24.75" customHeight="1" x14ac:dyDescent="0.25">
      <c r="A29" s="470" t="s">
        <v>21</v>
      </c>
      <c r="B29" s="470"/>
      <c r="C29" s="470"/>
      <c r="D29" s="470"/>
      <c r="E29" s="470"/>
      <c r="F29" s="470"/>
      <c r="G29" s="470"/>
      <c r="H29" s="470"/>
      <c r="I29" s="470"/>
    </row>
    <row r="30" spans="1:9" ht="17.2" customHeight="1" x14ac:dyDescent="0.25">
      <c r="A30" s="471" t="str">
        <f>A19</f>
        <v xml:space="preserve">Iitem 5 - Ribeirão Preto </v>
      </c>
      <c r="B30" s="428" t="s">
        <v>22</v>
      </c>
      <c r="C30" s="428"/>
      <c r="D30" s="146" t="s">
        <v>23</v>
      </c>
      <c r="E30" s="429" t="s">
        <v>24</v>
      </c>
      <c r="F30" s="429"/>
      <c r="G30" s="429" t="s">
        <v>25</v>
      </c>
      <c r="H30" s="429"/>
      <c r="I30" s="147" t="s">
        <v>26</v>
      </c>
    </row>
    <row r="31" spans="1:9" ht="23.25" customHeight="1" x14ac:dyDescent="0.25">
      <c r="A31" s="472"/>
      <c r="B31" s="428"/>
      <c r="C31" s="428"/>
      <c r="D31" s="352">
        <v>21.725000000000001</v>
      </c>
      <c r="E31" s="430">
        <v>26.25</v>
      </c>
      <c r="F31" s="430"/>
      <c r="G31" s="431">
        <f>(D31*E31)*0.2</f>
        <v>114.05625000000001</v>
      </c>
      <c r="H31" s="431"/>
      <c r="I31" s="150">
        <f>(D31*E31)-G31</f>
        <v>456.22500000000002</v>
      </c>
    </row>
    <row r="32" spans="1:9" ht="7.55" customHeight="1" x14ac:dyDescent="0.25">
      <c r="A32" s="472"/>
      <c r="B32" s="145"/>
      <c r="C32" s="145"/>
      <c r="D32" s="145"/>
      <c r="E32" s="145"/>
      <c r="F32" s="145"/>
      <c r="G32" s="145"/>
      <c r="H32" s="145"/>
      <c r="I32" s="145"/>
    </row>
    <row r="33" spans="1:9" ht="24.05" customHeight="1" x14ac:dyDescent="0.25">
      <c r="A33" s="472"/>
      <c r="B33" s="474" t="s">
        <v>27</v>
      </c>
      <c r="C33" s="475"/>
      <c r="D33" s="408" t="s">
        <v>23</v>
      </c>
      <c r="E33" s="408"/>
      <c r="F33" s="152" t="s">
        <v>24</v>
      </c>
      <c r="G33" s="409" t="s">
        <v>28</v>
      </c>
      <c r="H33" s="409"/>
      <c r="I33" s="153" t="s">
        <v>26</v>
      </c>
    </row>
    <row r="34" spans="1:9" ht="19.5" customHeight="1" x14ac:dyDescent="0.25">
      <c r="A34" s="472"/>
      <c r="B34" s="476"/>
      <c r="C34" s="477"/>
      <c r="D34" s="410">
        <v>1</v>
      </c>
      <c r="E34" s="410"/>
      <c r="F34" s="154">
        <f>3*H19</f>
        <v>6878.76</v>
      </c>
      <c r="G34" s="479">
        <v>6.7999999999999996E-3</v>
      </c>
      <c r="H34" s="479"/>
      <c r="I34" s="155">
        <f>G34*F34/12</f>
        <v>3.897964</v>
      </c>
    </row>
    <row r="35" spans="1:9" ht="9.8000000000000007" customHeight="1" x14ac:dyDescent="0.35">
      <c r="A35" s="472"/>
      <c r="B35" s="138"/>
      <c r="C35" s="138"/>
      <c r="D35" s="138"/>
      <c r="E35" s="138"/>
      <c r="F35" s="138"/>
      <c r="G35" s="138"/>
      <c r="H35" s="138"/>
      <c r="I35" s="138"/>
    </row>
    <row r="36" spans="1:9" ht="19.5" customHeight="1" x14ac:dyDescent="0.25">
      <c r="A36" s="472"/>
      <c r="B36" s="407" t="s">
        <v>29</v>
      </c>
      <c r="C36" s="407"/>
      <c r="D36" s="480" t="s">
        <v>30</v>
      </c>
      <c r="E36" s="481"/>
      <c r="F36" s="482"/>
      <c r="G36" s="480" t="s">
        <v>31</v>
      </c>
      <c r="H36" s="482"/>
      <c r="I36" s="153" t="s">
        <v>32</v>
      </c>
    </row>
    <row r="37" spans="1:9" ht="19.5" customHeight="1" x14ac:dyDescent="0.25">
      <c r="A37" s="472"/>
      <c r="B37" s="407"/>
      <c r="C37" s="407"/>
      <c r="D37" s="483">
        <f>10*H19</f>
        <v>22929.200000000001</v>
      </c>
      <c r="E37" s="484"/>
      <c r="F37" s="485"/>
      <c r="G37" s="483">
        <v>205.65</v>
      </c>
      <c r="H37" s="485"/>
      <c r="I37" s="156">
        <f>G37/12</f>
        <v>17.137499999999999</v>
      </c>
    </row>
    <row r="38" spans="1:9" ht="9" customHeight="1" x14ac:dyDescent="0.35">
      <c r="A38" s="472"/>
      <c r="B38" s="138"/>
      <c r="C38" s="138"/>
      <c r="D38" s="138"/>
      <c r="E38" s="138"/>
      <c r="F38" s="138"/>
      <c r="G38" s="138"/>
      <c r="H38" s="138"/>
      <c r="I38" s="138"/>
    </row>
    <row r="39" spans="1:9" ht="19.5" customHeight="1" x14ac:dyDescent="0.25">
      <c r="A39" s="472"/>
      <c r="B39" s="407" t="s">
        <v>315</v>
      </c>
      <c r="C39" s="407"/>
      <c r="D39" s="408" t="s">
        <v>23</v>
      </c>
      <c r="E39" s="408"/>
      <c r="F39" s="152" t="s">
        <v>24</v>
      </c>
      <c r="G39" s="409" t="s">
        <v>25</v>
      </c>
      <c r="H39" s="409"/>
      <c r="I39" s="153" t="s">
        <v>26</v>
      </c>
    </row>
    <row r="40" spans="1:9" ht="19.5" customHeight="1" x14ac:dyDescent="0.25">
      <c r="A40" s="472"/>
      <c r="B40" s="407"/>
      <c r="C40" s="407"/>
      <c r="D40" s="410">
        <v>1</v>
      </c>
      <c r="E40" s="410"/>
      <c r="F40" s="154">
        <v>236.25</v>
      </c>
      <c r="G40" s="411">
        <v>0</v>
      </c>
      <c r="H40" s="411"/>
      <c r="I40" s="157">
        <f>F40-G40</f>
        <v>236.25</v>
      </c>
    </row>
    <row r="41" spans="1:9" ht="9" customHeight="1" x14ac:dyDescent="0.25">
      <c r="A41" s="472"/>
      <c r="B41" s="158"/>
      <c r="C41" s="158"/>
      <c r="D41" s="159"/>
      <c r="E41" s="159"/>
      <c r="F41" s="160"/>
      <c r="G41" s="161"/>
      <c r="H41" s="161"/>
      <c r="I41" s="162"/>
    </row>
    <row r="42" spans="1:9" ht="19.5" customHeight="1" x14ac:dyDescent="0.25">
      <c r="A42" s="472"/>
      <c r="B42" s="474" t="s">
        <v>318</v>
      </c>
      <c r="C42" s="475"/>
      <c r="D42" s="408" t="s">
        <v>23</v>
      </c>
      <c r="E42" s="408"/>
      <c r="F42" s="152" t="s">
        <v>24</v>
      </c>
      <c r="G42" s="409" t="s">
        <v>317</v>
      </c>
      <c r="H42" s="409"/>
      <c r="I42" s="153" t="s">
        <v>26</v>
      </c>
    </row>
    <row r="43" spans="1:9" ht="19.5" customHeight="1" x14ac:dyDescent="0.25">
      <c r="A43" s="472"/>
      <c r="B43" s="476"/>
      <c r="C43" s="477"/>
      <c r="D43" s="410">
        <v>1</v>
      </c>
      <c r="E43" s="410"/>
      <c r="F43" s="154">
        <v>31.5</v>
      </c>
      <c r="G43" s="478">
        <v>0</v>
      </c>
      <c r="H43" s="478"/>
      <c r="I43" s="163">
        <f>F43-G43</f>
        <v>31.5</v>
      </c>
    </row>
    <row r="44" spans="1:9" ht="9.8000000000000007" customHeight="1" x14ac:dyDescent="0.35">
      <c r="A44" s="472"/>
      <c r="B44" s="138"/>
      <c r="C44" s="138"/>
      <c r="D44" s="138"/>
      <c r="E44" s="138"/>
      <c r="F44" s="138"/>
      <c r="G44" s="138"/>
      <c r="H44" s="138"/>
      <c r="I44" s="138"/>
    </row>
    <row r="45" spans="1:9" ht="17.2" customHeight="1" x14ac:dyDescent="0.25">
      <c r="A45" s="472"/>
      <c r="B45" s="415" t="s">
        <v>34</v>
      </c>
      <c r="C45" s="415"/>
      <c r="D45" s="415"/>
      <c r="E45" s="415"/>
      <c r="F45" s="415"/>
      <c r="G45" s="409" t="s">
        <v>35</v>
      </c>
      <c r="H45" s="409"/>
      <c r="I45" s="153" t="s">
        <v>26</v>
      </c>
    </row>
    <row r="46" spans="1:9" ht="20.95" customHeight="1" x14ac:dyDescent="0.25">
      <c r="A46" s="473"/>
      <c r="B46" s="415"/>
      <c r="C46" s="415"/>
      <c r="D46" s="415"/>
      <c r="E46" s="415"/>
      <c r="F46" s="415"/>
      <c r="G46" s="416">
        <v>0</v>
      </c>
      <c r="H46" s="416"/>
      <c r="I46" s="157">
        <f>G46/12</f>
        <v>0</v>
      </c>
    </row>
    <row r="47" spans="1:9" ht="18.3" customHeight="1" x14ac:dyDescent="0.25">
      <c r="A47" s="164"/>
      <c r="B47" s="164"/>
      <c r="C47" s="164"/>
      <c r="D47" s="164"/>
      <c r="E47" s="164"/>
      <c r="F47" s="164"/>
      <c r="G47" s="164"/>
      <c r="H47" s="164"/>
      <c r="I47" s="164"/>
    </row>
    <row r="48" spans="1:9" ht="18.3" customHeight="1" x14ac:dyDescent="0.25">
      <c r="A48" s="471" t="str">
        <f>A20</f>
        <v>Item 6 - Araraquara</v>
      </c>
      <c r="B48" s="427" t="s">
        <v>22</v>
      </c>
      <c r="C48" s="428"/>
      <c r="D48" s="146" t="s">
        <v>23</v>
      </c>
      <c r="E48" s="429" t="s">
        <v>24</v>
      </c>
      <c r="F48" s="429"/>
      <c r="G48" s="429" t="s">
        <v>25</v>
      </c>
      <c r="H48" s="429"/>
      <c r="I48" s="147" t="s">
        <v>26</v>
      </c>
    </row>
    <row r="49" spans="1:9" ht="18.3" customHeight="1" x14ac:dyDescent="0.25">
      <c r="A49" s="472"/>
      <c r="B49" s="427"/>
      <c r="C49" s="428"/>
      <c r="D49" s="368">
        <v>21.725000000000001</v>
      </c>
      <c r="E49" s="430">
        <v>31.42</v>
      </c>
      <c r="F49" s="430"/>
      <c r="G49" s="431">
        <f>D49*E49*0.2</f>
        <v>136.51990000000001</v>
      </c>
      <c r="H49" s="431"/>
      <c r="I49" s="165">
        <f>(D49*E49)-G49</f>
        <v>546.07960000000003</v>
      </c>
    </row>
    <row r="50" spans="1:9" ht="8.1999999999999993" customHeight="1" x14ac:dyDescent="0.25">
      <c r="A50" s="472"/>
      <c r="B50" s="164"/>
      <c r="C50" s="164"/>
      <c r="D50" s="164"/>
      <c r="E50" s="164"/>
      <c r="F50" s="164"/>
      <c r="G50" s="164"/>
      <c r="H50" s="164"/>
      <c r="I50" s="164"/>
    </row>
    <row r="51" spans="1:9" ht="19.5" customHeight="1" x14ac:dyDescent="0.25">
      <c r="A51" s="472"/>
      <c r="B51" s="427" t="s">
        <v>36</v>
      </c>
      <c r="C51" s="428"/>
      <c r="D51" s="146" t="s">
        <v>23</v>
      </c>
      <c r="E51" s="429" t="s">
        <v>24</v>
      </c>
      <c r="F51" s="429"/>
      <c r="G51" s="429" t="s">
        <v>25</v>
      </c>
      <c r="H51" s="429"/>
      <c r="I51" s="147" t="s">
        <v>26</v>
      </c>
    </row>
    <row r="52" spans="1:9" ht="18.8" customHeight="1" x14ac:dyDescent="0.25">
      <c r="A52" s="472"/>
      <c r="B52" s="427"/>
      <c r="C52" s="428"/>
      <c r="D52" s="148">
        <v>1</v>
      </c>
      <c r="E52" s="430">
        <v>527.34</v>
      </c>
      <c r="F52" s="430"/>
      <c r="G52" s="431">
        <f>(D52*E52)*0</f>
        <v>0</v>
      </c>
      <c r="H52" s="431"/>
      <c r="I52" s="150">
        <f>(D52*E52)-G52</f>
        <v>527.34</v>
      </c>
    </row>
    <row r="53" spans="1:9" ht="7.55" customHeight="1" x14ac:dyDescent="0.25">
      <c r="A53" s="472"/>
      <c r="B53" s="145"/>
      <c r="C53" s="145"/>
      <c r="D53" s="145"/>
      <c r="E53" s="145"/>
      <c r="F53" s="145"/>
      <c r="G53" s="145"/>
      <c r="H53" s="145"/>
      <c r="I53" s="145"/>
    </row>
    <row r="54" spans="1:9" ht="24.05" customHeight="1" x14ac:dyDescent="0.25">
      <c r="A54" s="472"/>
      <c r="B54" s="474" t="s">
        <v>335</v>
      </c>
      <c r="C54" s="475"/>
      <c r="D54" s="408" t="s">
        <v>23</v>
      </c>
      <c r="E54" s="408"/>
      <c r="F54" s="152" t="s">
        <v>24</v>
      </c>
      <c r="G54" s="409" t="s">
        <v>28</v>
      </c>
      <c r="H54" s="409"/>
      <c r="I54" s="153" t="s">
        <v>26</v>
      </c>
    </row>
    <row r="55" spans="1:9" ht="18" customHeight="1" x14ac:dyDescent="0.25">
      <c r="A55" s="472"/>
      <c r="B55" s="476"/>
      <c r="C55" s="477"/>
      <c r="D55" s="410">
        <v>1</v>
      </c>
      <c r="E55" s="410"/>
      <c r="F55" s="154">
        <f>H20</f>
        <v>2446.38</v>
      </c>
      <c r="G55" s="479">
        <v>6.7999999999999996E-3</v>
      </c>
      <c r="H55" s="479"/>
      <c r="I55" s="155">
        <f>G55*F55/12</f>
        <v>1.3862819999999998</v>
      </c>
    </row>
    <row r="56" spans="1:9" ht="9.8000000000000007" customHeight="1" x14ac:dyDescent="0.35">
      <c r="A56" s="472"/>
      <c r="B56" s="138"/>
      <c r="C56" s="138"/>
      <c r="D56" s="138"/>
      <c r="E56" s="138"/>
      <c r="F56" s="138"/>
      <c r="G56" s="138"/>
      <c r="H56" s="138"/>
      <c r="I56" s="138"/>
    </row>
    <row r="57" spans="1:9" ht="19.5" customHeight="1" x14ac:dyDescent="0.25">
      <c r="A57" s="472"/>
      <c r="B57" s="407" t="s">
        <v>29</v>
      </c>
      <c r="C57" s="407"/>
      <c r="D57" s="480" t="s">
        <v>30</v>
      </c>
      <c r="E57" s="481"/>
      <c r="F57" s="482"/>
      <c r="G57" s="480" t="s">
        <v>31</v>
      </c>
      <c r="H57" s="482"/>
      <c r="I57" s="153" t="s">
        <v>32</v>
      </c>
    </row>
    <row r="58" spans="1:9" ht="20.3" customHeight="1" x14ac:dyDescent="0.25">
      <c r="A58" s="472"/>
      <c r="B58" s="407"/>
      <c r="C58" s="407"/>
      <c r="D58" s="483">
        <f>15*F55</f>
        <v>36695.700000000004</v>
      </c>
      <c r="E58" s="484"/>
      <c r="F58" s="485"/>
      <c r="G58" s="483">
        <v>205.65</v>
      </c>
      <c r="H58" s="485"/>
      <c r="I58" s="156">
        <f>G58/12</f>
        <v>17.137499999999999</v>
      </c>
    </row>
    <row r="59" spans="1:9" ht="4.5999999999999996" customHeight="1" x14ac:dyDescent="0.35">
      <c r="A59" s="472"/>
      <c r="B59" s="138"/>
      <c r="C59" s="138"/>
      <c r="D59" s="138"/>
      <c r="E59" s="138"/>
      <c r="F59" s="138"/>
      <c r="G59" s="138"/>
      <c r="H59" s="138"/>
      <c r="I59" s="138"/>
    </row>
    <row r="60" spans="1:9" ht="4.5999999999999996" customHeight="1" x14ac:dyDescent="0.35">
      <c r="A60" s="472"/>
      <c r="B60" s="138"/>
      <c r="C60" s="138"/>
      <c r="D60" s="138"/>
      <c r="E60" s="138"/>
      <c r="F60" s="138"/>
      <c r="G60" s="138"/>
      <c r="H60" s="138"/>
      <c r="I60" s="138"/>
    </row>
    <row r="61" spans="1:9" ht="20.95" customHeight="1" x14ac:dyDescent="0.25">
      <c r="A61" s="472"/>
      <c r="B61" s="414" t="s">
        <v>34</v>
      </c>
      <c r="C61" s="415"/>
      <c r="D61" s="415"/>
      <c r="E61" s="415"/>
      <c r="F61" s="415"/>
      <c r="G61" s="409" t="s">
        <v>35</v>
      </c>
      <c r="H61" s="409"/>
      <c r="I61" s="153" t="s">
        <v>26</v>
      </c>
    </row>
    <row r="62" spans="1:9" ht="20.95" customHeight="1" x14ac:dyDescent="0.25">
      <c r="A62" s="473"/>
      <c r="B62" s="414"/>
      <c r="C62" s="415"/>
      <c r="D62" s="415"/>
      <c r="E62" s="415"/>
      <c r="F62" s="415"/>
      <c r="G62" s="416">
        <v>0</v>
      </c>
      <c r="H62" s="416"/>
      <c r="I62" s="157">
        <f>G62/12</f>
        <v>0</v>
      </c>
    </row>
    <row r="63" spans="1:9" ht="12.8" customHeight="1" x14ac:dyDescent="0.25">
      <c r="A63" s="166"/>
      <c r="B63" s="167"/>
      <c r="C63" s="167"/>
      <c r="D63" s="167"/>
      <c r="E63" s="167"/>
      <c r="F63" s="167"/>
      <c r="G63" s="168"/>
      <c r="H63" s="168"/>
      <c r="I63" s="162"/>
    </row>
    <row r="64" spans="1:9" ht="20.95" customHeight="1" x14ac:dyDescent="0.25">
      <c r="A64" s="471" t="str">
        <f>A21</f>
        <v>Item 7 - Franca</v>
      </c>
      <c r="B64" s="427" t="s">
        <v>22</v>
      </c>
      <c r="C64" s="428"/>
      <c r="D64" s="146" t="s">
        <v>23</v>
      </c>
      <c r="E64" s="429" t="s">
        <v>24</v>
      </c>
      <c r="F64" s="429"/>
      <c r="G64" s="429" t="s">
        <v>25</v>
      </c>
      <c r="H64" s="429"/>
      <c r="I64" s="147" t="s">
        <v>26</v>
      </c>
    </row>
    <row r="65" spans="1:9" ht="20.95" customHeight="1" x14ac:dyDescent="0.25">
      <c r="A65" s="472"/>
      <c r="B65" s="427"/>
      <c r="C65" s="428"/>
      <c r="D65" s="369">
        <v>21.725000000000001</v>
      </c>
      <c r="E65" s="430">
        <v>26.25</v>
      </c>
      <c r="F65" s="430"/>
      <c r="G65" s="432">
        <f>D65*E65*0.2</f>
        <v>114.05625000000001</v>
      </c>
      <c r="H65" s="432"/>
      <c r="I65" s="150">
        <f>(D65*E65)-G65</f>
        <v>456.22500000000002</v>
      </c>
    </row>
    <row r="66" spans="1:9" ht="11.3" customHeight="1" x14ac:dyDescent="0.25">
      <c r="A66" s="472"/>
      <c r="B66" s="169"/>
      <c r="C66" s="169"/>
      <c r="D66" s="169"/>
      <c r="E66" s="169"/>
      <c r="F66" s="169"/>
      <c r="G66" s="170"/>
      <c r="H66" s="170"/>
      <c r="I66" s="171"/>
    </row>
    <row r="67" spans="1:9" ht="20.95" customHeight="1" x14ac:dyDescent="0.25">
      <c r="A67" s="472"/>
      <c r="B67" s="427" t="s">
        <v>36</v>
      </c>
      <c r="C67" s="428"/>
      <c r="D67" s="146" t="s">
        <v>23</v>
      </c>
      <c r="E67" s="429" t="s">
        <v>24</v>
      </c>
      <c r="F67" s="429"/>
      <c r="G67" s="429" t="s">
        <v>25</v>
      </c>
      <c r="H67" s="429"/>
      <c r="I67" s="147" t="s">
        <v>26</v>
      </c>
    </row>
    <row r="68" spans="1:9" ht="20.95" customHeight="1" x14ac:dyDescent="0.25">
      <c r="A68" s="472"/>
      <c r="B68" s="427"/>
      <c r="C68" s="428"/>
      <c r="D68" s="148">
        <v>1</v>
      </c>
      <c r="E68" s="486">
        <v>236.25</v>
      </c>
      <c r="F68" s="486"/>
      <c r="G68" s="431">
        <f>(D68*E68)*0</f>
        <v>0</v>
      </c>
      <c r="H68" s="431"/>
      <c r="I68" s="150">
        <f>(D68*E68)-G68</f>
        <v>236.25</v>
      </c>
    </row>
    <row r="69" spans="1:9" ht="8.1999999999999993" customHeight="1" x14ac:dyDescent="0.35">
      <c r="A69" s="472"/>
      <c r="B69" s="138"/>
      <c r="C69" s="138"/>
      <c r="D69" s="138"/>
      <c r="E69" s="138"/>
      <c r="F69" s="138"/>
      <c r="G69" s="138"/>
      <c r="H69" s="138"/>
      <c r="I69" s="138"/>
    </row>
    <row r="70" spans="1:9" ht="20.95" customHeight="1" x14ac:dyDescent="0.25">
      <c r="A70" s="472"/>
      <c r="B70" s="407" t="s">
        <v>29</v>
      </c>
      <c r="C70" s="407"/>
      <c r="D70" s="480" t="s">
        <v>30</v>
      </c>
      <c r="E70" s="481"/>
      <c r="F70" s="482"/>
      <c r="G70" s="480" t="s">
        <v>31</v>
      </c>
      <c r="H70" s="482"/>
      <c r="I70" s="153" t="s">
        <v>32</v>
      </c>
    </row>
    <row r="71" spans="1:9" ht="20.95" customHeight="1" x14ac:dyDescent="0.25">
      <c r="A71" s="472"/>
      <c r="B71" s="407"/>
      <c r="C71" s="407"/>
      <c r="D71" s="483">
        <f>10*H21</f>
        <v>24490.7</v>
      </c>
      <c r="E71" s="484"/>
      <c r="F71" s="485"/>
      <c r="G71" s="483">
        <v>205.65</v>
      </c>
      <c r="H71" s="485"/>
      <c r="I71" s="156">
        <f>G71/12</f>
        <v>17.137499999999999</v>
      </c>
    </row>
    <row r="72" spans="1:9" ht="8.1999999999999993" customHeight="1" x14ac:dyDescent="0.35">
      <c r="A72" s="472"/>
      <c r="B72" s="138"/>
      <c r="C72" s="138"/>
      <c r="D72" s="138"/>
      <c r="E72" s="138"/>
      <c r="F72" s="138"/>
      <c r="G72" s="138"/>
      <c r="H72" s="138"/>
      <c r="I72" s="138"/>
    </row>
    <row r="73" spans="1:9" ht="20.95" customHeight="1" x14ac:dyDescent="0.25">
      <c r="A73" s="472"/>
      <c r="B73" s="407" t="s">
        <v>27</v>
      </c>
      <c r="C73" s="407"/>
      <c r="D73" s="408" t="s">
        <v>23</v>
      </c>
      <c r="E73" s="408"/>
      <c r="F73" s="152" t="s">
        <v>24</v>
      </c>
      <c r="G73" s="409" t="s">
        <v>28</v>
      </c>
      <c r="H73" s="409"/>
      <c r="I73" s="153" t="s">
        <v>26</v>
      </c>
    </row>
    <row r="74" spans="1:9" ht="20.95" customHeight="1" x14ac:dyDescent="0.25">
      <c r="A74" s="472"/>
      <c r="B74" s="407"/>
      <c r="C74" s="407"/>
      <c r="D74" s="410">
        <v>1</v>
      </c>
      <c r="E74" s="410"/>
      <c r="F74" s="154">
        <f>3*H21</f>
        <v>7347.2100000000009</v>
      </c>
      <c r="G74" s="479">
        <v>6.7999999999999996E-3</v>
      </c>
      <c r="H74" s="479"/>
      <c r="I74" s="157">
        <f>F74*G74/12</f>
        <v>4.1634190000000002</v>
      </c>
    </row>
    <row r="75" spans="1:9" ht="7.55" customHeight="1" x14ac:dyDescent="0.25">
      <c r="A75" s="472"/>
      <c r="B75" s="510"/>
      <c r="C75" s="510"/>
      <c r="D75" s="510"/>
      <c r="E75" s="510"/>
      <c r="F75" s="510"/>
      <c r="G75" s="510"/>
      <c r="H75" s="510"/>
      <c r="I75" s="511"/>
    </row>
    <row r="76" spans="1:9" ht="20.95" customHeight="1" x14ac:dyDescent="0.25">
      <c r="A76" s="472"/>
      <c r="B76" s="487" t="s">
        <v>33</v>
      </c>
      <c r="C76" s="488"/>
      <c r="D76" s="488"/>
      <c r="E76" s="488"/>
      <c r="F76" s="488"/>
      <c r="G76" s="409" t="s">
        <v>35</v>
      </c>
      <c r="H76" s="409"/>
      <c r="I76" s="153" t="s">
        <v>26</v>
      </c>
    </row>
    <row r="77" spans="1:9" ht="18.3" customHeight="1" x14ac:dyDescent="0.25">
      <c r="A77" s="473"/>
      <c r="B77" s="487"/>
      <c r="C77" s="488"/>
      <c r="D77" s="488"/>
      <c r="E77" s="488"/>
      <c r="F77" s="488"/>
      <c r="G77" s="416">
        <v>31.5</v>
      </c>
      <c r="H77" s="416"/>
      <c r="I77" s="157">
        <f>G77</f>
        <v>31.5</v>
      </c>
    </row>
    <row r="78" spans="1:9" ht="18.3" customHeight="1" x14ac:dyDescent="0.25">
      <c r="A78" s="417"/>
      <c r="B78" s="418"/>
      <c r="C78" s="418"/>
      <c r="D78" s="418"/>
      <c r="E78" s="418"/>
      <c r="F78" s="418"/>
      <c r="G78" s="418"/>
      <c r="H78" s="418"/>
      <c r="I78" s="419"/>
    </row>
    <row r="79" spans="1:9" ht="18.3" customHeight="1" x14ac:dyDescent="0.25">
      <c r="A79" s="471" t="str">
        <f>A22</f>
        <v xml:space="preserve">Item 8 - São José do Rio Preto </v>
      </c>
      <c r="B79" s="427" t="s">
        <v>22</v>
      </c>
      <c r="C79" s="428"/>
      <c r="D79" s="146" t="s">
        <v>23</v>
      </c>
      <c r="E79" s="429" t="s">
        <v>24</v>
      </c>
      <c r="F79" s="429"/>
      <c r="G79" s="429" t="s">
        <v>25</v>
      </c>
      <c r="H79" s="429"/>
      <c r="I79" s="147" t="s">
        <v>26</v>
      </c>
    </row>
    <row r="80" spans="1:9" ht="18.3" customHeight="1" x14ac:dyDescent="0.25">
      <c r="A80" s="472"/>
      <c r="B80" s="427"/>
      <c r="C80" s="428"/>
      <c r="D80" s="369">
        <v>21.725000000000001</v>
      </c>
      <c r="E80" s="430">
        <v>31.5</v>
      </c>
      <c r="F80" s="430"/>
      <c r="G80" s="432">
        <f>D80*E80*0.2</f>
        <v>136.86750000000004</v>
      </c>
      <c r="H80" s="432"/>
      <c r="I80" s="150">
        <f>(D80*E80)-G80</f>
        <v>547.47</v>
      </c>
    </row>
    <row r="81" spans="1:9" ht="9.8000000000000007" customHeight="1" x14ac:dyDescent="0.25">
      <c r="A81" s="472"/>
      <c r="B81" s="172"/>
      <c r="C81" s="172"/>
      <c r="D81" s="172"/>
      <c r="E81" s="172"/>
      <c r="F81" s="172"/>
      <c r="G81" s="172"/>
      <c r="H81" s="172"/>
      <c r="I81" s="173"/>
    </row>
    <row r="82" spans="1:9" ht="18.3" customHeight="1" x14ac:dyDescent="0.25">
      <c r="A82" s="472"/>
      <c r="B82" s="427" t="s">
        <v>36</v>
      </c>
      <c r="C82" s="428"/>
      <c r="D82" s="146" t="s">
        <v>23</v>
      </c>
      <c r="E82" s="429" t="s">
        <v>24</v>
      </c>
      <c r="F82" s="429"/>
      <c r="G82" s="429" t="s">
        <v>25</v>
      </c>
      <c r="H82" s="429"/>
      <c r="I82" s="147" t="s">
        <v>26</v>
      </c>
    </row>
    <row r="83" spans="1:9" ht="18.3" customHeight="1" x14ac:dyDescent="0.25">
      <c r="A83" s="472"/>
      <c r="B83" s="427"/>
      <c r="C83" s="428"/>
      <c r="D83" s="148">
        <v>1</v>
      </c>
      <c r="E83" s="486">
        <v>277.01</v>
      </c>
      <c r="F83" s="486"/>
      <c r="G83" s="431">
        <f>(D83*E83)*0</f>
        <v>0</v>
      </c>
      <c r="H83" s="431"/>
      <c r="I83" s="150">
        <f>(D83*E83)-G83</f>
        <v>277.01</v>
      </c>
    </row>
    <row r="84" spans="1:9" ht="10.5" customHeight="1" x14ac:dyDescent="0.35">
      <c r="A84" s="472"/>
      <c r="B84" s="138"/>
      <c r="C84" s="138"/>
      <c r="D84" s="138"/>
      <c r="E84" s="138"/>
      <c r="F84" s="138"/>
      <c r="G84" s="138"/>
      <c r="H84" s="138"/>
      <c r="I84" s="138"/>
    </row>
    <row r="85" spans="1:9" ht="19.5" customHeight="1" x14ac:dyDescent="0.25">
      <c r="A85" s="472"/>
      <c r="B85" s="474" t="s">
        <v>27</v>
      </c>
      <c r="C85" s="475"/>
      <c r="D85" s="408" t="s">
        <v>23</v>
      </c>
      <c r="E85" s="408"/>
      <c r="F85" s="152" t="s">
        <v>24</v>
      </c>
      <c r="G85" s="409" t="s">
        <v>28</v>
      </c>
      <c r="H85" s="409"/>
      <c r="I85" s="153" t="s">
        <v>26</v>
      </c>
    </row>
    <row r="86" spans="1:9" ht="18.8" customHeight="1" x14ac:dyDescent="0.25">
      <c r="A86" s="472"/>
      <c r="B86" s="476"/>
      <c r="C86" s="477"/>
      <c r="D86" s="410">
        <v>1</v>
      </c>
      <c r="E86" s="410"/>
      <c r="F86" s="154">
        <f>2*H22</f>
        <v>5710</v>
      </c>
      <c r="G86" s="479">
        <v>6.7999999999999996E-3</v>
      </c>
      <c r="H86" s="479"/>
      <c r="I86" s="155">
        <f>G86*F86/12</f>
        <v>3.2356666666666665</v>
      </c>
    </row>
    <row r="87" spans="1:9" ht="8.1999999999999993" customHeight="1" x14ac:dyDescent="0.35">
      <c r="A87" s="472"/>
      <c r="B87" s="514"/>
      <c r="C87" s="443"/>
      <c r="D87" s="443"/>
      <c r="E87" s="443"/>
      <c r="F87" s="443"/>
      <c r="G87" s="443"/>
      <c r="H87" s="443"/>
      <c r="I87" s="443"/>
    </row>
    <row r="88" spans="1:9" ht="18.3" customHeight="1" x14ac:dyDescent="0.25">
      <c r="A88" s="472"/>
      <c r="B88" s="407" t="s">
        <v>29</v>
      </c>
      <c r="C88" s="407"/>
      <c r="D88" s="480" t="s">
        <v>30</v>
      </c>
      <c r="E88" s="481"/>
      <c r="F88" s="482"/>
      <c r="G88" s="480" t="s">
        <v>31</v>
      </c>
      <c r="H88" s="482"/>
      <c r="I88" s="153" t="s">
        <v>32</v>
      </c>
    </row>
    <row r="89" spans="1:9" ht="18.3" customHeight="1" x14ac:dyDescent="0.25">
      <c r="A89" s="472"/>
      <c r="B89" s="407"/>
      <c r="C89" s="407"/>
      <c r="D89" s="483">
        <f>10*H22</f>
        <v>28550</v>
      </c>
      <c r="E89" s="484"/>
      <c r="F89" s="485"/>
      <c r="G89" s="483">
        <v>205.65</v>
      </c>
      <c r="H89" s="485"/>
      <c r="I89" s="156">
        <f>G89/12</f>
        <v>17.137499999999999</v>
      </c>
    </row>
    <row r="90" spans="1:9" ht="10.5" customHeight="1" x14ac:dyDescent="0.35">
      <c r="A90" s="472"/>
      <c r="B90" s="138"/>
      <c r="C90" s="138"/>
      <c r="D90" s="138"/>
      <c r="E90" s="138"/>
      <c r="F90" s="138"/>
      <c r="G90" s="138"/>
      <c r="H90" s="138"/>
      <c r="I90" s="138"/>
    </row>
    <row r="91" spans="1:9" ht="18.8" customHeight="1" x14ac:dyDescent="0.25">
      <c r="A91" s="472"/>
      <c r="B91" s="407"/>
      <c r="C91" s="407"/>
      <c r="D91" s="408" t="s">
        <v>23</v>
      </c>
      <c r="E91" s="408"/>
      <c r="F91" s="152" t="s">
        <v>24</v>
      </c>
      <c r="G91" s="409" t="s">
        <v>25</v>
      </c>
      <c r="H91" s="409"/>
      <c r="I91" s="153" t="s">
        <v>26</v>
      </c>
    </row>
    <row r="92" spans="1:9" ht="18.3" customHeight="1" x14ac:dyDescent="0.25">
      <c r="A92" s="472"/>
      <c r="B92" s="407"/>
      <c r="C92" s="407"/>
      <c r="D92" s="410">
        <v>1</v>
      </c>
      <c r="E92" s="410"/>
      <c r="F92" s="154">
        <v>0</v>
      </c>
      <c r="G92" s="411">
        <v>0</v>
      </c>
      <c r="H92" s="411"/>
      <c r="I92" s="157">
        <f>F92-G92</f>
        <v>0</v>
      </c>
    </row>
    <row r="93" spans="1:9" ht="11.3" customHeight="1" x14ac:dyDescent="0.25">
      <c r="A93" s="472"/>
      <c r="B93" s="510"/>
      <c r="C93" s="510"/>
      <c r="D93" s="510"/>
      <c r="E93" s="510"/>
      <c r="F93" s="510"/>
      <c r="G93" s="510"/>
      <c r="H93" s="510"/>
      <c r="I93" s="511"/>
    </row>
    <row r="94" spans="1:9" ht="18.3" customHeight="1" x14ac:dyDescent="0.25">
      <c r="A94" s="472"/>
      <c r="B94" s="414" t="s">
        <v>34</v>
      </c>
      <c r="C94" s="415"/>
      <c r="D94" s="415"/>
      <c r="E94" s="415"/>
      <c r="F94" s="415"/>
      <c r="G94" s="409" t="s">
        <v>35</v>
      </c>
      <c r="H94" s="409"/>
      <c r="I94" s="153" t="s">
        <v>26</v>
      </c>
    </row>
    <row r="95" spans="1:9" ht="18.3" customHeight="1" x14ac:dyDescent="0.25">
      <c r="A95" s="473"/>
      <c r="B95" s="414"/>
      <c r="C95" s="415"/>
      <c r="D95" s="415"/>
      <c r="E95" s="415"/>
      <c r="F95" s="415"/>
      <c r="G95" s="416">
        <v>0</v>
      </c>
      <c r="H95" s="416"/>
      <c r="I95" s="157">
        <f>G95/12</f>
        <v>0</v>
      </c>
    </row>
    <row r="96" spans="1:9" ht="18.3" customHeight="1" x14ac:dyDescent="0.25">
      <c r="A96" s="417"/>
      <c r="B96" s="418"/>
      <c r="C96" s="418"/>
      <c r="D96" s="418"/>
      <c r="E96" s="418"/>
      <c r="F96" s="418"/>
      <c r="G96" s="418"/>
      <c r="H96" s="418"/>
      <c r="I96" s="419"/>
    </row>
    <row r="97" spans="1:9" ht="18.3" customHeight="1" x14ac:dyDescent="0.25">
      <c r="A97" s="471"/>
      <c r="B97" s="427"/>
      <c r="C97" s="428"/>
      <c r="D97" s="146"/>
      <c r="E97" s="429"/>
      <c r="F97" s="429"/>
      <c r="G97" s="429"/>
      <c r="H97" s="429"/>
      <c r="I97" s="147"/>
    </row>
    <row r="98" spans="1:9" ht="18.3" customHeight="1" x14ac:dyDescent="0.25">
      <c r="A98" s="472"/>
      <c r="B98" s="427"/>
      <c r="C98" s="428"/>
      <c r="D98" s="368"/>
      <c r="E98" s="430"/>
      <c r="F98" s="430"/>
      <c r="G98" s="431"/>
      <c r="H98" s="431"/>
      <c r="I98" s="150"/>
    </row>
    <row r="99" spans="1:9" ht="8.1999999999999993" customHeight="1" x14ac:dyDescent="0.25">
      <c r="A99" s="472"/>
      <c r="B99" s="164"/>
      <c r="C99" s="164"/>
      <c r="D99" s="164"/>
      <c r="E99" s="164"/>
      <c r="F99" s="164"/>
      <c r="G99" s="164"/>
      <c r="H99" s="164"/>
      <c r="I99" s="164"/>
    </row>
    <row r="100" spans="1:9" ht="18.3" customHeight="1" x14ac:dyDescent="0.25">
      <c r="A100" s="472"/>
      <c r="B100" s="427"/>
      <c r="C100" s="428"/>
      <c r="D100" s="146"/>
      <c r="E100" s="429"/>
      <c r="F100" s="429"/>
      <c r="G100" s="429"/>
      <c r="H100" s="429"/>
      <c r="I100" s="147"/>
    </row>
    <row r="101" spans="1:9" ht="18.3" customHeight="1" x14ac:dyDescent="0.25">
      <c r="A101" s="472"/>
      <c r="B101" s="427"/>
      <c r="C101" s="428"/>
      <c r="D101" s="148"/>
      <c r="E101" s="430"/>
      <c r="F101" s="430"/>
      <c r="G101" s="432"/>
      <c r="H101" s="432"/>
      <c r="I101" s="150"/>
    </row>
    <row r="102" spans="1:9" ht="8.1999999999999993" customHeight="1" x14ac:dyDescent="0.25">
      <c r="A102" s="472"/>
      <c r="B102" s="145"/>
      <c r="C102" s="145"/>
      <c r="D102" s="145"/>
      <c r="E102" s="145"/>
      <c r="F102" s="145"/>
      <c r="G102" s="145"/>
      <c r="H102" s="145"/>
      <c r="I102" s="145"/>
    </row>
    <row r="103" spans="1:9" ht="18.3" customHeight="1" x14ac:dyDescent="0.25">
      <c r="A103" s="472"/>
      <c r="B103" s="407"/>
      <c r="C103" s="407"/>
      <c r="D103" s="408"/>
      <c r="E103" s="408"/>
      <c r="F103" s="152"/>
      <c r="G103" s="409"/>
      <c r="H103" s="409"/>
      <c r="I103" s="153"/>
    </row>
    <row r="104" spans="1:9" ht="18.3" customHeight="1" x14ac:dyDescent="0.25">
      <c r="A104" s="472"/>
      <c r="B104" s="407"/>
      <c r="C104" s="407"/>
      <c r="D104" s="410"/>
      <c r="E104" s="410"/>
      <c r="F104" s="154"/>
      <c r="G104" s="411"/>
      <c r="H104" s="411"/>
      <c r="I104" s="157"/>
    </row>
    <row r="105" spans="1:9" ht="9.8000000000000007" customHeight="1" x14ac:dyDescent="0.35">
      <c r="A105" s="472"/>
      <c r="B105" s="138"/>
      <c r="C105" s="138"/>
      <c r="D105" s="138"/>
      <c r="E105" s="138"/>
      <c r="F105" s="138"/>
      <c r="G105" s="138"/>
      <c r="H105" s="138"/>
      <c r="I105" s="138"/>
    </row>
    <row r="106" spans="1:9" ht="18.3" customHeight="1" x14ac:dyDescent="0.25">
      <c r="A106" s="472"/>
      <c r="B106" s="407"/>
      <c r="C106" s="407"/>
      <c r="D106" s="480"/>
      <c r="E106" s="481"/>
      <c r="F106" s="482"/>
      <c r="G106" s="480"/>
      <c r="H106" s="482"/>
      <c r="I106" s="153"/>
    </row>
    <row r="107" spans="1:9" ht="18.3" customHeight="1" x14ac:dyDescent="0.25">
      <c r="A107" s="472"/>
      <c r="B107" s="407"/>
      <c r="C107" s="407"/>
      <c r="D107" s="483"/>
      <c r="E107" s="484"/>
      <c r="F107" s="485"/>
      <c r="G107" s="483"/>
      <c r="H107" s="485"/>
      <c r="I107" s="174"/>
    </row>
    <row r="108" spans="1:9" ht="8.1999999999999993" customHeight="1" x14ac:dyDescent="0.35">
      <c r="A108" s="472"/>
      <c r="B108" s="138"/>
      <c r="C108" s="138"/>
      <c r="D108" s="138"/>
      <c r="E108" s="138"/>
      <c r="F108" s="138"/>
      <c r="G108" s="138"/>
      <c r="H108" s="138"/>
      <c r="I108" s="138"/>
    </row>
    <row r="109" spans="1:9" ht="18.3" customHeight="1" x14ac:dyDescent="0.25">
      <c r="A109" s="472"/>
      <c r="B109" s="414"/>
      <c r="C109" s="415"/>
      <c r="D109" s="415"/>
      <c r="E109" s="415"/>
      <c r="F109" s="415"/>
      <c r="G109" s="409"/>
      <c r="H109" s="409"/>
      <c r="I109" s="153"/>
    </row>
    <row r="110" spans="1:9" ht="18.3" customHeight="1" x14ac:dyDescent="0.25">
      <c r="A110" s="473"/>
      <c r="B110" s="414"/>
      <c r="C110" s="415"/>
      <c r="D110" s="415"/>
      <c r="E110" s="415"/>
      <c r="F110" s="415"/>
      <c r="G110" s="416"/>
      <c r="H110" s="416"/>
      <c r="I110" s="157"/>
    </row>
    <row r="111" spans="1:9" ht="18.3" customHeight="1" x14ac:dyDescent="0.25">
      <c r="A111" s="417"/>
      <c r="B111" s="418"/>
      <c r="C111" s="418"/>
      <c r="D111" s="418"/>
      <c r="E111" s="418"/>
      <c r="F111" s="418"/>
      <c r="G111" s="418"/>
      <c r="H111" s="418"/>
      <c r="I111" s="419"/>
    </row>
    <row r="112" spans="1:9" ht="24.75" customHeight="1" x14ac:dyDescent="0.25">
      <c r="A112" s="420" t="s">
        <v>37</v>
      </c>
      <c r="B112" s="420"/>
      <c r="C112" s="420"/>
      <c r="D112" s="420"/>
      <c r="E112" s="420"/>
      <c r="F112" s="420"/>
      <c r="G112" s="420"/>
      <c r="H112" s="420"/>
      <c r="I112" s="420"/>
    </row>
    <row r="113" spans="1:9" ht="27.8" customHeight="1" x14ac:dyDescent="0.25">
      <c r="A113" s="412" t="s">
        <v>319</v>
      </c>
      <c r="B113" s="404" t="s">
        <v>320</v>
      </c>
      <c r="C113" s="404"/>
      <c r="D113" s="175" t="s">
        <v>38</v>
      </c>
      <c r="E113" s="175" t="s">
        <v>39</v>
      </c>
      <c r="F113" s="176" t="s">
        <v>24</v>
      </c>
      <c r="G113" s="175" t="s">
        <v>40</v>
      </c>
      <c r="H113" s="177" t="s">
        <v>25</v>
      </c>
      <c r="I113" s="178" t="s">
        <v>26</v>
      </c>
    </row>
    <row r="114" spans="1:9" ht="17.2" customHeight="1" x14ac:dyDescent="0.25">
      <c r="A114" s="412"/>
      <c r="B114" s="404"/>
      <c r="C114" s="404"/>
      <c r="D114" s="179">
        <v>2</v>
      </c>
      <c r="E114" s="369">
        <v>21.725000000000001</v>
      </c>
      <c r="F114" s="149">
        <v>5</v>
      </c>
      <c r="G114" s="180">
        <f>D114*E114*F114</f>
        <v>217.25</v>
      </c>
      <c r="H114" s="180">
        <f>0.06*H19</f>
        <v>137.5752</v>
      </c>
      <c r="I114" s="150">
        <f>G114-H114</f>
        <v>79.674800000000005</v>
      </c>
    </row>
    <row r="115" spans="1:9" ht="9.8000000000000007" customHeight="1" x14ac:dyDescent="0.25">
      <c r="A115" s="412"/>
      <c r="B115" s="181"/>
      <c r="C115" s="181"/>
      <c r="D115" s="181"/>
      <c r="E115" s="181"/>
      <c r="F115" s="181"/>
      <c r="G115" s="181"/>
      <c r="H115" s="181"/>
      <c r="I115" s="181"/>
    </row>
    <row r="116" spans="1:9" ht="29.95" customHeight="1" x14ac:dyDescent="0.25">
      <c r="A116" s="412"/>
      <c r="B116" s="404" t="s">
        <v>336</v>
      </c>
      <c r="C116" s="404"/>
      <c r="D116" s="151" t="s">
        <v>38</v>
      </c>
      <c r="E116" s="151" t="s">
        <v>39</v>
      </c>
      <c r="F116" s="152" t="s">
        <v>24</v>
      </c>
      <c r="G116" s="151" t="s">
        <v>40</v>
      </c>
      <c r="H116" s="146" t="s">
        <v>25</v>
      </c>
      <c r="I116" s="147" t="s">
        <v>26</v>
      </c>
    </row>
    <row r="117" spans="1:9" ht="17.2" customHeight="1" x14ac:dyDescent="0.25">
      <c r="A117" s="412"/>
      <c r="B117" s="404"/>
      <c r="C117" s="404"/>
      <c r="D117" s="179">
        <v>2</v>
      </c>
      <c r="E117" s="369">
        <v>21.725000000000001</v>
      </c>
      <c r="F117" s="149">
        <v>5.4</v>
      </c>
      <c r="G117" s="180">
        <f>D117*E117*F117</f>
        <v>234.63000000000002</v>
      </c>
      <c r="H117" s="180">
        <f>0.06*H20</f>
        <v>146.78280000000001</v>
      </c>
      <c r="I117" s="150">
        <f>G117-H117</f>
        <v>87.847200000000015</v>
      </c>
    </row>
    <row r="118" spans="1:9" ht="9.8000000000000007" customHeight="1" x14ac:dyDescent="0.25">
      <c r="A118" s="412"/>
      <c r="B118" s="182"/>
      <c r="C118" s="182"/>
      <c r="D118" s="182"/>
      <c r="E118" s="183"/>
      <c r="F118" s="182"/>
      <c r="G118" s="145"/>
      <c r="H118" s="145"/>
      <c r="I118" s="184"/>
    </row>
    <row r="119" spans="1:9" ht="29.3" customHeight="1" x14ac:dyDescent="0.25">
      <c r="A119" s="412"/>
      <c r="B119" s="404" t="s">
        <v>343</v>
      </c>
      <c r="C119" s="404"/>
      <c r="D119" s="151" t="s">
        <v>38</v>
      </c>
      <c r="E119" s="151" t="s">
        <v>39</v>
      </c>
      <c r="F119" s="152" t="s">
        <v>24</v>
      </c>
      <c r="G119" s="151" t="s">
        <v>40</v>
      </c>
      <c r="H119" s="146" t="s">
        <v>25</v>
      </c>
      <c r="I119" s="147" t="s">
        <v>26</v>
      </c>
    </row>
    <row r="120" spans="1:9" ht="18.8" customHeight="1" x14ac:dyDescent="0.25">
      <c r="A120" s="412"/>
      <c r="B120" s="404"/>
      <c r="C120" s="404"/>
      <c r="D120" s="179">
        <v>2</v>
      </c>
      <c r="E120" s="369">
        <v>21.725000000000001</v>
      </c>
      <c r="F120" s="149">
        <v>5</v>
      </c>
      <c r="G120" s="180">
        <f>D120*E120*F120</f>
        <v>217.25</v>
      </c>
      <c r="H120" s="180">
        <f>0.06*H21</f>
        <v>146.9442</v>
      </c>
      <c r="I120" s="150">
        <f>G120-H120</f>
        <v>70.305800000000005</v>
      </c>
    </row>
    <row r="121" spans="1:9" ht="8.1999999999999993" customHeight="1" x14ac:dyDescent="0.25">
      <c r="A121" s="412"/>
      <c r="B121" s="185"/>
      <c r="C121" s="185"/>
      <c r="D121" s="185"/>
      <c r="E121" s="185"/>
      <c r="F121" s="185"/>
      <c r="G121" s="185"/>
      <c r="H121" s="185"/>
      <c r="I121" s="185"/>
    </row>
    <row r="122" spans="1:9" ht="32.25" customHeight="1" x14ac:dyDescent="0.25">
      <c r="A122" s="412"/>
      <c r="B122" s="404" t="s">
        <v>349</v>
      </c>
      <c r="C122" s="404"/>
      <c r="D122" s="151" t="s">
        <v>38</v>
      </c>
      <c r="E122" s="151" t="s">
        <v>39</v>
      </c>
      <c r="F122" s="152" t="s">
        <v>24</v>
      </c>
      <c r="G122" s="151" t="s">
        <v>40</v>
      </c>
      <c r="H122" s="146" t="s">
        <v>25</v>
      </c>
      <c r="I122" s="147" t="s">
        <v>26</v>
      </c>
    </row>
    <row r="123" spans="1:9" ht="19.25" customHeight="1" x14ac:dyDescent="0.25">
      <c r="A123" s="412"/>
      <c r="B123" s="404"/>
      <c r="C123" s="404"/>
      <c r="D123" s="179">
        <v>2</v>
      </c>
      <c r="E123" s="369">
        <v>21.725000000000001</v>
      </c>
      <c r="F123" s="149">
        <v>4.8</v>
      </c>
      <c r="G123" s="180">
        <f>D123*E123*F123</f>
        <v>208.56</v>
      </c>
      <c r="H123" s="180">
        <f>0.06*H22</f>
        <v>171.29999999999998</v>
      </c>
      <c r="I123" s="150">
        <f>G123-H123</f>
        <v>37.260000000000019</v>
      </c>
    </row>
    <row r="124" spans="1:9" ht="9" customHeight="1" x14ac:dyDescent="0.25">
      <c r="A124" s="412"/>
      <c r="B124" s="185"/>
      <c r="C124" s="185"/>
      <c r="D124" s="185"/>
      <c r="E124" s="185"/>
      <c r="F124" s="185"/>
      <c r="G124" s="185"/>
      <c r="H124" s="185"/>
      <c r="I124" s="185"/>
    </row>
    <row r="125" spans="1:9" ht="29.3" customHeight="1" x14ac:dyDescent="0.25">
      <c r="A125" s="412"/>
      <c r="B125" s="404"/>
      <c r="C125" s="404"/>
      <c r="D125" s="151"/>
      <c r="E125" s="151"/>
      <c r="F125" s="152"/>
      <c r="G125" s="151"/>
      <c r="H125" s="146"/>
      <c r="I125" s="147"/>
    </row>
    <row r="126" spans="1:9" ht="19.25" customHeight="1" x14ac:dyDescent="0.25">
      <c r="A126" s="412"/>
      <c r="B126" s="404"/>
      <c r="C126" s="404"/>
      <c r="D126" s="179"/>
      <c r="E126" s="369"/>
      <c r="F126" s="149"/>
      <c r="G126" s="180"/>
      <c r="H126" s="180"/>
      <c r="I126" s="150"/>
    </row>
    <row r="127" spans="1:9" ht="19.25" customHeight="1" x14ac:dyDescent="0.4">
      <c r="A127" s="186"/>
      <c r="B127" s="185"/>
      <c r="C127" s="185"/>
      <c r="D127" s="185"/>
      <c r="E127" s="185"/>
      <c r="F127" s="185"/>
      <c r="G127" s="185"/>
      <c r="H127" s="185"/>
      <c r="I127" s="185"/>
    </row>
    <row r="128" spans="1:9" ht="24.75" customHeight="1" x14ac:dyDescent="0.25">
      <c r="A128" s="421" t="s">
        <v>41</v>
      </c>
      <c r="B128" s="421"/>
      <c r="C128" s="421"/>
      <c r="D128" s="421"/>
      <c r="E128" s="421"/>
      <c r="F128" s="421"/>
      <c r="G128" s="421"/>
      <c r="H128" s="421"/>
      <c r="I128" s="421"/>
    </row>
    <row r="129" spans="1:9" ht="29.95" customHeight="1" x14ac:dyDescent="0.25">
      <c r="A129" s="187" t="s">
        <v>42</v>
      </c>
      <c r="B129" s="422" t="s">
        <v>43</v>
      </c>
      <c r="C129" s="422"/>
      <c r="D129" s="422"/>
      <c r="E129" s="422"/>
      <c r="F129" s="188" t="s">
        <v>44</v>
      </c>
      <c r="G129" s="422" t="s">
        <v>45</v>
      </c>
      <c r="H129" s="422"/>
      <c r="I129" s="187" t="s">
        <v>46</v>
      </c>
    </row>
    <row r="130" spans="1:9" ht="27" customHeight="1" x14ac:dyDescent="0.25">
      <c r="A130" s="189" t="s">
        <v>47</v>
      </c>
      <c r="B130" s="405" t="s">
        <v>48</v>
      </c>
      <c r="C130" s="405"/>
      <c r="D130" s="405"/>
      <c r="E130" s="405"/>
      <c r="F130" s="191">
        <v>30</v>
      </c>
      <c r="G130" s="423">
        <v>0.05</v>
      </c>
      <c r="H130" s="423"/>
      <c r="I130" s="192">
        <f>ROUND(F130/30/12*G130,4)</f>
        <v>4.1999999999999997E-3</v>
      </c>
    </row>
    <row r="131" spans="1:9" ht="28.5" customHeight="1" x14ac:dyDescent="0.25">
      <c r="A131" s="189" t="s">
        <v>49</v>
      </c>
      <c r="B131" s="405" t="s">
        <v>50</v>
      </c>
      <c r="C131" s="405"/>
      <c r="D131" s="405"/>
      <c r="E131" s="405"/>
      <c r="F131" s="406" t="s">
        <v>51</v>
      </c>
      <c r="G131" s="406"/>
      <c r="H131" s="406"/>
      <c r="I131" s="194">
        <f>0.08*I130</f>
        <v>3.3599999999999998E-4</v>
      </c>
    </row>
    <row r="132" spans="1:9" ht="33.049999999999997" customHeight="1" x14ac:dyDescent="0.25">
      <c r="A132" s="189" t="s">
        <v>52</v>
      </c>
      <c r="B132" s="405" t="s">
        <v>53</v>
      </c>
      <c r="C132" s="405"/>
      <c r="D132" s="405"/>
      <c r="E132" s="405"/>
      <c r="F132" s="406" t="s">
        <v>54</v>
      </c>
      <c r="G132" s="406"/>
      <c r="H132" s="406"/>
      <c r="I132" s="194">
        <f>7/30/12</f>
        <v>1.9444444444444445E-2</v>
      </c>
    </row>
    <row r="133" spans="1:9" ht="24.05" customHeight="1" x14ac:dyDescent="0.25">
      <c r="A133" s="189" t="s">
        <v>55</v>
      </c>
      <c r="B133" s="405" t="s">
        <v>56</v>
      </c>
      <c r="C133" s="405"/>
      <c r="D133" s="405"/>
      <c r="E133" s="405"/>
      <c r="F133" s="405"/>
      <c r="G133" s="405"/>
      <c r="H133" s="405"/>
      <c r="I133" s="194">
        <v>0.04</v>
      </c>
    </row>
    <row r="134" spans="1:9" ht="15.05" customHeight="1" x14ac:dyDescent="0.25">
      <c r="A134" s="185"/>
      <c r="B134" s="424"/>
      <c r="C134" s="424"/>
      <c r="D134" s="424"/>
      <c r="E134" s="424"/>
      <c r="F134" s="185"/>
      <c r="G134" s="185"/>
      <c r="H134" s="185"/>
      <c r="I134" s="185"/>
    </row>
    <row r="135" spans="1:9" ht="24.05" customHeight="1" x14ac:dyDescent="0.25">
      <c r="A135" s="425" t="s">
        <v>57</v>
      </c>
      <c r="B135" s="425"/>
      <c r="C135" s="425"/>
      <c r="D135" s="425"/>
      <c r="E135" s="425"/>
      <c r="F135" s="425"/>
      <c r="G135" s="425"/>
      <c r="H135" s="425"/>
      <c r="I135" s="425"/>
    </row>
    <row r="136" spans="1:9" ht="30.8" customHeight="1" x14ac:dyDescent="0.25">
      <c r="A136" s="193" t="s">
        <v>58</v>
      </c>
      <c r="B136" s="426" t="s">
        <v>59</v>
      </c>
      <c r="C136" s="426"/>
      <c r="D136" s="426"/>
      <c r="E136" s="426" t="s">
        <v>60</v>
      </c>
      <c r="F136" s="426"/>
      <c r="G136" s="426" t="s">
        <v>45</v>
      </c>
      <c r="H136" s="426"/>
      <c r="I136" s="195" t="s">
        <v>46</v>
      </c>
    </row>
    <row r="137" spans="1:9" ht="27.8" customHeight="1" x14ac:dyDescent="0.25">
      <c r="A137" s="193" t="s">
        <v>47</v>
      </c>
      <c r="B137" s="190" t="s">
        <v>61</v>
      </c>
      <c r="C137" s="489" t="s">
        <v>62</v>
      </c>
      <c r="D137" s="489"/>
      <c r="E137" s="490" t="s">
        <v>63</v>
      </c>
      <c r="F137" s="490"/>
      <c r="G137" s="490"/>
      <c r="H137" s="490"/>
      <c r="I137" s="345">
        <v>9.0749999999999997E-2</v>
      </c>
    </row>
    <row r="138" spans="1:9" ht="31.6" customHeight="1" x14ac:dyDescent="0.25">
      <c r="A138" s="193" t="s">
        <v>49</v>
      </c>
      <c r="B138" s="190" t="s">
        <v>59</v>
      </c>
      <c r="C138" s="406" t="s">
        <v>64</v>
      </c>
      <c r="D138" s="406"/>
      <c r="E138" s="491">
        <v>1</v>
      </c>
      <c r="F138" s="491"/>
      <c r="G138" s="492">
        <v>1</v>
      </c>
      <c r="H138" s="492"/>
      <c r="I138" s="194">
        <f>E138/365.25*G138</f>
        <v>2.7378507871321013E-3</v>
      </c>
    </row>
    <row r="139" spans="1:9" ht="34.549999999999997" customHeight="1" x14ac:dyDescent="0.25">
      <c r="A139" s="193" t="s">
        <v>52</v>
      </c>
      <c r="B139" s="190" t="s">
        <v>65</v>
      </c>
      <c r="C139" s="406" t="s">
        <v>64</v>
      </c>
      <c r="D139" s="406"/>
      <c r="E139" s="491">
        <v>5</v>
      </c>
      <c r="F139" s="491"/>
      <c r="G139" s="492">
        <v>1.4999999999999999E-2</v>
      </c>
      <c r="H139" s="492"/>
      <c r="I139" s="194">
        <f>E139/365.25*G139</f>
        <v>2.0533880903490757E-4</v>
      </c>
    </row>
    <row r="140" spans="1:9" ht="45.8" customHeight="1" x14ac:dyDescent="0.25">
      <c r="A140" s="193" t="s">
        <v>55</v>
      </c>
      <c r="B140" s="190" t="s">
        <v>66</v>
      </c>
      <c r="C140" s="406" t="s">
        <v>64</v>
      </c>
      <c r="D140" s="406"/>
      <c r="E140" s="491">
        <v>15</v>
      </c>
      <c r="F140" s="491"/>
      <c r="G140" s="492">
        <v>7.7999999999999996E-3</v>
      </c>
      <c r="H140" s="492"/>
      <c r="I140" s="194">
        <f>E140/365.25*G140</f>
        <v>3.2032854209445585E-4</v>
      </c>
    </row>
    <row r="141" spans="1:9" ht="36.799999999999997" customHeight="1" x14ac:dyDescent="0.25">
      <c r="A141" s="193" t="s">
        <v>67</v>
      </c>
      <c r="B141" s="190" t="s">
        <v>68</v>
      </c>
      <c r="C141" s="406" t="s">
        <v>64</v>
      </c>
      <c r="D141" s="406"/>
      <c r="E141" s="491">
        <v>120</v>
      </c>
      <c r="F141" s="491"/>
      <c r="G141" s="492">
        <v>1E-4</v>
      </c>
      <c r="H141" s="492"/>
      <c r="I141" s="194">
        <f>E141/365.25*0.02</f>
        <v>6.570841889117043E-3</v>
      </c>
    </row>
    <row r="142" spans="1:9" ht="30.8" customHeight="1" x14ac:dyDescent="0.25">
      <c r="A142" s="193" t="s">
        <v>69</v>
      </c>
      <c r="B142" s="190" t="s">
        <v>70</v>
      </c>
      <c r="C142" s="406" t="s">
        <v>64</v>
      </c>
      <c r="D142" s="406"/>
      <c r="E142" s="491">
        <v>3</v>
      </c>
      <c r="F142" s="491"/>
      <c r="G142" s="492">
        <v>1</v>
      </c>
      <c r="H142" s="492"/>
      <c r="I142" s="194">
        <f>E142/365.25*G142</f>
        <v>8.2135523613963042E-3</v>
      </c>
    </row>
    <row r="143" spans="1:9" ht="29.3" customHeight="1" x14ac:dyDescent="0.25">
      <c r="A143" s="193" t="s">
        <v>71</v>
      </c>
      <c r="B143" s="196" t="s">
        <v>34</v>
      </c>
      <c r="C143" s="406" t="s">
        <v>64</v>
      </c>
      <c r="D143" s="406"/>
      <c r="E143" s="491">
        <v>0</v>
      </c>
      <c r="F143" s="491"/>
      <c r="G143" s="492">
        <v>0</v>
      </c>
      <c r="H143" s="492"/>
      <c r="I143" s="194">
        <f>E143/365.25*G143</f>
        <v>0</v>
      </c>
    </row>
    <row r="144" spans="1:9" ht="29.95" customHeight="1" x14ac:dyDescent="0.25">
      <c r="A144" s="193" t="s">
        <v>72</v>
      </c>
      <c r="B144" s="196" t="s">
        <v>34</v>
      </c>
      <c r="C144" s="406" t="s">
        <v>64</v>
      </c>
      <c r="D144" s="406"/>
      <c r="E144" s="491">
        <v>0</v>
      </c>
      <c r="F144" s="491"/>
      <c r="G144" s="492">
        <v>0</v>
      </c>
      <c r="H144" s="492"/>
      <c r="I144" s="194">
        <f>E144/365.25*G144</f>
        <v>0</v>
      </c>
    </row>
    <row r="145" spans="1:9" ht="15.05" customHeight="1" x14ac:dyDescent="0.25">
      <c r="A145" s="185"/>
      <c r="B145" s="185"/>
      <c r="C145" s="185"/>
      <c r="D145" s="185"/>
      <c r="E145" s="185"/>
      <c r="F145" s="185"/>
      <c r="G145" s="185"/>
      <c r="H145" s="185"/>
      <c r="I145" s="185"/>
    </row>
    <row r="146" spans="1:9" ht="23.95" customHeight="1" x14ac:dyDescent="0.25">
      <c r="A146" s="493" t="s">
        <v>73</v>
      </c>
      <c r="B146" s="493"/>
      <c r="C146" s="493"/>
      <c r="D146" s="493"/>
      <c r="E146" s="493"/>
      <c r="F146" s="493"/>
      <c r="G146" s="493"/>
      <c r="H146" s="493"/>
      <c r="I146" s="493"/>
    </row>
    <row r="147" spans="1:9" ht="26.2" customHeight="1" x14ac:dyDescent="0.25">
      <c r="A147" s="494" t="s">
        <v>74</v>
      </c>
      <c r="B147" s="494"/>
      <c r="C147" s="495" t="s">
        <v>35</v>
      </c>
      <c r="D147" s="495"/>
      <c r="E147" s="495" t="s">
        <v>75</v>
      </c>
      <c r="F147" s="495"/>
      <c r="G147" s="495"/>
      <c r="H147" s="140" t="s">
        <v>76</v>
      </c>
      <c r="I147" s="140" t="s">
        <v>77</v>
      </c>
    </row>
    <row r="148" spans="1:9" ht="18.95" customHeight="1" x14ac:dyDescent="0.25">
      <c r="A148" s="496" t="s">
        <v>78</v>
      </c>
      <c r="B148" s="496"/>
      <c r="C148" s="497">
        <v>223.73</v>
      </c>
      <c r="D148" s="497"/>
      <c r="E148" s="498">
        <v>12</v>
      </c>
      <c r="F148" s="498"/>
      <c r="G148" s="498"/>
      <c r="H148" s="197">
        <v>1</v>
      </c>
      <c r="I148" s="198">
        <f t="shared" ref="I148:I156" si="0">C148*H148/E148</f>
        <v>18.644166666666667</v>
      </c>
    </row>
    <row r="149" spans="1:9" ht="18.95" customHeight="1" x14ac:dyDescent="0.25">
      <c r="A149" s="496" t="s">
        <v>287</v>
      </c>
      <c r="B149" s="496"/>
      <c r="C149" s="497">
        <v>60.93</v>
      </c>
      <c r="D149" s="497"/>
      <c r="E149" s="498">
        <v>12</v>
      </c>
      <c r="F149" s="498"/>
      <c r="G149" s="498"/>
      <c r="H149" s="344">
        <v>3</v>
      </c>
      <c r="I149" s="198">
        <f t="shared" ref="I149" si="1">C149*H149/E149</f>
        <v>15.2325</v>
      </c>
    </row>
    <row r="150" spans="1:9" ht="18.95" customHeight="1" x14ac:dyDescent="0.25">
      <c r="A150" s="496" t="s">
        <v>79</v>
      </c>
      <c r="B150" s="496"/>
      <c r="C150" s="497">
        <v>40.869999999999997</v>
      </c>
      <c r="D150" s="497"/>
      <c r="E150" s="498">
        <v>12</v>
      </c>
      <c r="F150" s="498"/>
      <c r="G150" s="498"/>
      <c r="H150" s="197">
        <v>1</v>
      </c>
      <c r="I150" s="198">
        <f t="shared" si="0"/>
        <v>3.4058333333333333</v>
      </c>
    </row>
    <row r="151" spans="1:9" ht="18.95" customHeight="1" x14ac:dyDescent="0.25">
      <c r="A151" s="496" t="s">
        <v>80</v>
      </c>
      <c r="B151" s="496"/>
      <c r="C151" s="497">
        <v>66.67</v>
      </c>
      <c r="D151" s="497"/>
      <c r="E151" s="498">
        <v>12</v>
      </c>
      <c r="F151" s="498"/>
      <c r="G151" s="498"/>
      <c r="H151" s="197">
        <v>6</v>
      </c>
      <c r="I151" s="198">
        <f t="shared" si="0"/>
        <v>33.335000000000001</v>
      </c>
    </row>
    <row r="152" spans="1:9" ht="18.95" customHeight="1" x14ac:dyDescent="0.25">
      <c r="A152" s="496" t="s">
        <v>81</v>
      </c>
      <c r="B152" s="496"/>
      <c r="C152" s="497">
        <v>78.42</v>
      </c>
      <c r="D152" s="497"/>
      <c r="E152" s="498">
        <v>12</v>
      </c>
      <c r="F152" s="498"/>
      <c r="G152" s="498"/>
      <c r="H152" s="197">
        <v>3</v>
      </c>
      <c r="I152" s="198">
        <f t="shared" si="0"/>
        <v>19.605</v>
      </c>
    </row>
    <row r="153" spans="1:9" ht="18.95" customHeight="1" x14ac:dyDescent="0.25">
      <c r="A153" s="496" t="s">
        <v>82</v>
      </c>
      <c r="B153" s="496"/>
      <c r="C153" s="497">
        <v>135.94999999999999</v>
      </c>
      <c r="D153" s="497"/>
      <c r="E153" s="498">
        <v>12</v>
      </c>
      <c r="F153" s="498"/>
      <c r="G153" s="498"/>
      <c r="H153" s="197">
        <v>1</v>
      </c>
      <c r="I153" s="198">
        <f t="shared" si="0"/>
        <v>11.329166666666666</v>
      </c>
    </row>
    <row r="154" spans="1:9" ht="18.95" customHeight="1" x14ac:dyDescent="0.25">
      <c r="A154" s="496" t="s">
        <v>83</v>
      </c>
      <c r="B154" s="496"/>
      <c r="C154" s="497">
        <v>7.65</v>
      </c>
      <c r="D154" s="497"/>
      <c r="E154" s="498">
        <v>12</v>
      </c>
      <c r="F154" s="498"/>
      <c r="G154" s="498"/>
      <c r="H154" s="197">
        <v>10</v>
      </c>
      <c r="I154" s="198">
        <f t="shared" si="0"/>
        <v>6.375</v>
      </c>
    </row>
    <row r="155" spans="1:9" ht="18.95" customHeight="1" x14ac:dyDescent="0.25">
      <c r="A155" s="499" t="s">
        <v>84</v>
      </c>
      <c r="B155" s="499"/>
      <c r="C155" s="497">
        <v>80</v>
      </c>
      <c r="D155" s="497"/>
      <c r="E155" s="498">
        <v>12</v>
      </c>
      <c r="F155" s="498"/>
      <c r="G155" s="498"/>
      <c r="H155" s="197">
        <v>2</v>
      </c>
      <c r="I155" s="198">
        <f t="shared" si="0"/>
        <v>13.333333333333334</v>
      </c>
    </row>
    <row r="156" spans="1:9" ht="18.95" customHeight="1" x14ac:dyDescent="0.25">
      <c r="A156" s="496" t="s">
        <v>85</v>
      </c>
      <c r="B156" s="496"/>
      <c r="C156" s="497">
        <v>8.1199999999999992</v>
      </c>
      <c r="D156" s="497"/>
      <c r="E156" s="498">
        <v>12</v>
      </c>
      <c r="F156" s="498"/>
      <c r="G156" s="498"/>
      <c r="H156" s="197">
        <v>1</v>
      </c>
      <c r="I156" s="198">
        <f t="shared" si="0"/>
        <v>0.67666666666666664</v>
      </c>
    </row>
    <row r="157" spans="1:9" ht="18.95" customHeight="1" x14ac:dyDescent="0.25">
      <c r="A157" s="393" t="s">
        <v>86</v>
      </c>
      <c r="B157" s="393"/>
      <c r="C157" s="393"/>
      <c r="D157" s="393"/>
      <c r="E157" s="393"/>
      <c r="F157" s="393"/>
      <c r="G157" s="393"/>
      <c r="H157" s="393"/>
      <c r="I157" s="199">
        <f>SUM(I148:I156)</f>
        <v>121.93666666666667</v>
      </c>
    </row>
    <row r="158" spans="1:9" ht="14.55" x14ac:dyDescent="0.35">
      <c r="A158" s="138"/>
      <c r="B158" s="138"/>
      <c r="C158" s="138"/>
      <c r="D158" s="138"/>
      <c r="E158" s="138"/>
      <c r="F158" s="138"/>
      <c r="G158" s="138"/>
      <c r="H158" s="138"/>
      <c r="I158" s="138"/>
    </row>
    <row r="159" spans="1:9" ht="23.25" customHeight="1" x14ac:dyDescent="0.25">
      <c r="A159" s="493" t="s">
        <v>87</v>
      </c>
      <c r="B159" s="493"/>
      <c r="C159" s="493"/>
      <c r="D159" s="493"/>
      <c r="E159" s="493"/>
      <c r="F159" s="493"/>
      <c r="G159" s="493"/>
      <c r="H159" s="493"/>
      <c r="I159" s="340"/>
    </row>
    <row r="160" spans="1:9" ht="23.25" customHeight="1" x14ac:dyDescent="0.25">
      <c r="A160" s="493" t="s">
        <v>88</v>
      </c>
      <c r="B160" s="493"/>
      <c r="C160" s="493"/>
      <c r="D160" s="336" t="s">
        <v>321</v>
      </c>
      <c r="E160" s="336" t="s">
        <v>311</v>
      </c>
      <c r="F160" s="336" t="s">
        <v>344</v>
      </c>
      <c r="G160" s="336" t="s">
        <v>350</v>
      </c>
      <c r="H160" s="336"/>
      <c r="I160" s="338"/>
    </row>
    <row r="161" spans="1:9" ht="20.3" customHeight="1" x14ac:dyDescent="0.25">
      <c r="A161" s="500" t="s">
        <v>89</v>
      </c>
      <c r="B161" s="500"/>
      <c r="C161" s="500"/>
      <c r="D161" s="341">
        <v>0.06</v>
      </c>
      <c r="E161" s="341">
        <v>0.06</v>
      </c>
      <c r="F161" s="341">
        <v>0.06</v>
      </c>
      <c r="G161" s="341">
        <v>0.06</v>
      </c>
      <c r="H161" s="341"/>
      <c r="I161" s="339"/>
    </row>
    <row r="162" spans="1:9" ht="18.8" customHeight="1" x14ac:dyDescent="0.25">
      <c r="A162" s="500" t="s">
        <v>90</v>
      </c>
      <c r="B162" s="500"/>
      <c r="C162" s="500"/>
      <c r="D162" s="341">
        <v>6.7900000000000002E-2</v>
      </c>
      <c r="E162" s="341">
        <v>6.7900000000000002E-2</v>
      </c>
      <c r="F162" s="341">
        <v>6.7900000000000002E-2</v>
      </c>
      <c r="G162" s="341">
        <v>6.7900000000000002E-2</v>
      </c>
      <c r="H162" s="341"/>
      <c r="I162" s="339"/>
    </row>
    <row r="163" spans="1:9" ht="27.8" customHeight="1" x14ac:dyDescent="0.25">
      <c r="A163" s="200" t="s">
        <v>91</v>
      </c>
      <c r="B163" s="502" t="s">
        <v>92</v>
      </c>
      <c r="C163" s="502"/>
      <c r="D163" s="502"/>
      <c r="E163" s="502"/>
      <c r="F163" s="502"/>
      <c r="G163" s="502"/>
      <c r="H163" s="502"/>
      <c r="I163" s="503"/>
    </row>
    <row r="164" spans="1:9" ht="28.5" customHeight="1" x14ac:dyDescent="0.25">
      <c r="A164" s="201" t="s">
        <v>93</v>
      </c>
      <c r="B164" s="502"/>
      <c r="C164" s="502"/>
      <c r="D164" s="502"/>
      <c r="E164" s="502"/>
      <c r="F164" s="502"/>
      <c r="G164" s="502"/>
      <c r="H164" s="502"/>
      <c r="I164" s="502"/>
    </row>
    <row r="165" spans="1:9" ht="24.05" customHeight="1" x14ac:dyDescent="0.25">
      <c r="A165" s="500" t="s">
        <v>94</v>
      </c>
      <c r="B165" s="504" t="s">
        <v>95</v>
      </c>
      <c r="C165" s="504"/>
      <c r="D165" s="202">
        <v>1.6500000000000001E-2</v>
      </c>
      <c r="E165" s="505">
        <f>D165+D166</f>
        <v>9.2499999999999999E-2</v>
      </c>
      <c r="F165" s="505"/>
      <c r="G165" s="505"/>
      <c r="H165" s="505"/>
      <c r="I165" s="505"/>
    </row>
    <row r="166" spans="1:9" ht="21.8" customHeight="1" x14ac:dyDescent="0.25">
      <c r="A166" s="500"/>
      <c r="B166" s="500" t="s">
        <v>96</v>
      </c>
      <c r="C166" s="500"/>
      <c r="D166" s="202">
        <v>7.5999999999999998E-2</v>
      </c>
      <c r="E166" s="505"/>
      <c r="F166" s="505"/>
      <c r="G166" s="505"/>
      <c r="H166" s="505"/>
      <c r="I166" s="505"/>
    </row>
    <row r="167" spans="1:9" ht="24.75" customHeight="1" x14ac:dyDescent="0.25">
      <c r="A167" s="500" t="s">
        <v>97</v>
      </c>
      <c r="B167" s="141" t="str">
        <f>I6</f>
        <v>Ribeirão Preto</v>
      </c>
      <c r="C167" s="500" t="s">
        <v>98</v>
      </c>
      <c r="D167" s="337">
        <v>2.5000000000000001E-2</v>
      </c>
      <c r="E167" s="505">
        <f>$E$165+D167</f>
        <v>0.11749999999999999</v>
      </c>
      <c r="F167" s="505"/>
      <c r="G167" s="505"/>
      <c r="H167" s="505"/>
      <c r="I167" s="505"/>
    </row>
    <row r="168" spans="1:9" ht="24.75" customHeight="1" x14ac:dyDescent="0.25">
      <c r="A168" s="500"/>
      <c r="B168" s="141" t="str">
        <f>I7</f>
        <v>Araraquara</v>
      </c>
      <c r="C168" s="500"/>
      <c r="D168" s="337">
        <v>0.05</v>
      </c>
      <c r="E168" s="505">
        <f>$E$165+D168</f>
        <v>0.14250000000000002</v>
      </c>
      <c r="F168" s="505"/>
      <c r="G168" s="505"/>
      <c r="H168" s="505"/>
      <c r="I168" s="505"/>
    </row>
    <row r="169" spans="1:9" ht="24.75" customHeight="1" x14ac:dyDescent="0.25">
      <c r="A169" s="500"/>
      <c r="B169" s="141" t="str">
        <f>I8</f>
        <v xml:space="preserve">Franca </v>
      </c>
      <c r="C169" s="500"/>
      <c r="D169" s="337">
        <v>0.03</v>
      </c>
      <c r="E169" s="505">
        <f>$E$165+D169</f>
        <v>0.1225</v>
      </c>
      <c r="F169" s="505"/>
      <c r="G169" s="505"/>
      <c r="H169" s="505"/>
      <c r="I169" s="505"/>
    </row>
    <row r="170" spans="1:9" ht="24.75" customHeight="1" x14ac:dyDescent="0.25">
      <c r="A170" s="500"/>
      <c r="B170" s="141" t="str">
        <f>I9</f>
        <v>São José do Rio Preto</v>
      </c>
      <c r="C170" s="500"/>
      <c r="D170" s="337">
        <v>0.03</v>
      </c>
      <c r="E170" s="505">
        <f>$E$165+D170</f>
        <v>0.1225</v>
      </c>
      <c r="F170" s="505"/>
      <c r="G170" s="505"/>
      <c r="H170" s="505"/>
      <c r="I170" s="505"/>
    </row>
    <row r="171" spans="1:9" ht="23.25" customHeight="1" x14ac:dyDescent="0.25">
      <c r="A171" s="500"/>
      <c r="B171" s="141"/>
      <c r="C171" s="500"/>
      <c r="D171" s="337"/>
      <c r="E171" s="505"/>
      <c r="F171" s="505"/>
      <c r="G171" s="505"/>
      <c r="H171" s="505"/>
      <c r="I171" s="505"/>
    </row>
    <row r="172" spans="1:9" ht="13.6" customHeight="1" x14ac:dyDescent="0.35">
      <c r="A172" s="138"/>
      <c r="B172" s="138"/>
      <c r="C172" s="138"/>
      <c r="D172" s="138"/>
      <c r="E172" s="138"/>
      <c r="F172" s="138"/>
      <c r="G172" s="138"/>
      <c r="H172" s="138"/>
      <c r="I172" s="138"/>
    </row>
    <row r="173" spans="1:9" ht="16.55" customHeight="1" x14ac:dyDescent="0.25">
      <c r="A173" s="501" t="s">
        <v>99</v>
      </c>
      <c r="B173" s="501"/>
      <c r="C173" s="501"/>
      <c r="D173" s="501"/>
      <c r="E173" s="501"/>
      <c r="F173" s="501"/>
      <c r="G173" s="501"/>
      <c r="H173" s="501"/>
      <c r="I173" s="203"/>
    </row>
    <row r="174" spans="1:9" ht="15.05" customHeight="1" x14ac:dyDescent="0.25">
      <c r="A174" s="501"/>
      <c r="B174" s="501"/>
      <c r="C174" s="501"/>
      <c r="D174" s="501"/>
      <c r="E174" s="501"/>
      <c r="F174" s="501"/>
      <c r="G174" s="501"/>
      <c r="H174" s="501"/>
      <c r="I174" s="151" t="s">
        <v>100</v>
      </c>
    </row>
    <row r="175" spans="1:9" ht="20.3" customHeight="1" x14ac:dyDescent="0.25">
      <c r="A175" s="412" t="s">
        <v>325</v>
      </c>
      <c r="B175" s="506" t="s">
        <v>310</v>
      </c>
      <c r="C175" s="507"/>
      <c r="D175" s="404" t="s">
        <v>101</v>
      </c>
      <c r="E175" s="404"/>
      <c r="F175" s="404"/>
      <c r="G175" s="404"/>
      <c r="H175" s="404"/>
      <c r="I175" s="204">
        <v>161.91999999999999</v>
      </c>
    </row>
    <row r="176" spans="1:9" ht="20.3" customHeight="1" x14ac:dyDescent="0.25">
      <c r="A176" s="412"/>
      <c r="B176" s="508"/>
      <c r="C176" s="509"/>
      <c r="D176" s="404" t="s">
        <v>326</v>
      </c>
      <c r="E176" s="404"/>
      <c r="F176" s="404"/>
      <c r="G176" s="404"/>
      <c r="H176" s="404"/>
      <c r="I176" s="204">
        <v>26.25</v>
      </c>
    </row>
    <row r="177" spans="1:9" ht="14.25" customHeight="1" x14ac:dyDescent="0.35">
      <c r="A177" s="412"/>
      <c r="B177" s="138"/>
      <c r="C177" s="138"/>
      <c r="D177" s="138"/>
      <c r="E177" s="138"/>
      <c r="F177" s="138"/>
      <c r="G177" s="138"/>
      <c r="H177" s="138"/>
      <c r="I177" s="205"/>
    </row>
    <row r="178" spans="1:9" ht="20.95" customHeight="1" x14ac:dyDescent="0.25">
      <c r="A178" s="412"/>
      <c r="B178" s="506" t="s">
        <v>311</v>
      </c>
      <c r="C178" s="507"/>
      <c r="D178" s="404" t="s">
        <v>101</v>
      </c>
      <c r="E178" s="404"/>
      <c r="F178" s="404"/>
      <c r="G178" s="404"/>
      <c r="H178" s="404"/>
      <c r="I178" s="204">
        <v>161.91999999999999</v>
      </c>
    </row>
    <row r="179" spans="1:9" ht="20.95" customHeight="1" x14ac:dyDescent="0.25">
      <c r="A179" s="412"/>
      <c r="B179" s="508"/>
      <c r="C179" s="509"/>
      <c r="D179" s="404" t="s">
        <v>326</v>
      </c>
      <c r="E179" s="404"/>
      <c r="F179" s="404"/>
      <c r="G179" s="404"/>
      <c r="H179" s="404"/>
      <c r="I179" s="372">
        <v>31.42</v>
      </c>
    </row>
    <row r="180" spans="1:9" ht="14.25" customHeight="1" x14ac:dyDescent="0.35">
      <c r="A180" s="412"/>
      <c r="B180" s="138"/>
      <c r="C180" s="138"/>
      <c r="D180" s="138"/>
      <c r="E180" s="138"/>
      <c r="F180" s="138"/>
      <c r="G180" s="138"/>
      <c r="H180" s="138"/>
      <c r="I180" s="205"/>
    </row>
    <row r="181" spans="1:9" ht="17.2" customHeight="1" x14ac:dyDescent="0.25">
      <c r="A181" s="412"/>
      <c r="B181" s="512" t="s">
        <v>344</v>
      </c>
      <c r="C181" s="507"/>
      <c r="D181" s="404" t="s">
        <v>101</v>
      </c>
      <c r="E181" s="404"/>
      <c r="F181" s="404"/>
      <c r="G181" s="404"/>
      <c r="H181" s="404"/>
      <c r="I181" s="204">
        <v>161.91999999999999</v>
      </c>
    </row>
    <row r="182" spans="1:9" ht="18" customHeight="1" x14ac:dyDescent="0.25">
      <c r="A182" s="412"/>
      <c r="B182" s="513"/>
      <c r="C182" s="509"/>
      <c r="D182" s="404" t="s">
        <v>102</v>
      </c>
      <c r="E182" s="404"/>
      <c r="F182" s="404"/>
      <c r="G182" s="404"/>
      <c r="H182" s="404"/>
      <c r="I182" s="204">
        <v>26.25</v>
      </c>
    </row>
    <row r="183" spans="1:9" ht="14.25" customHeight="1" x14ac:dyDescent="0.35">
      <c r="A183" s="412"/>
      <c r="B183" s="138"/>
      <c r="C183" s="138"/>
      <c r="D183" s="138"/>
      <c r="E183" s="138"/>
      <c r="F183" s="138"/>
      <c r="G183" s="138"/>
      <c r="H183" s="138"/>
      <c r="I183" s="205"/>
    </row>
    <row r="184" spans="1:9" ht="18.8" customHeight="1" x14ac:dyDescent="0.25">
      <c r="A184" s="412"/>
      <c r="B184" s="512" t="s">
        <v>352</v>
      </c>
      <c r="C184" s="507"/>
      <c r="D184" s="404" t="s">
        <v>101</v>
      </c>
      <c r="E184" s="404"/>
      <c r="F184" s="404"/>
      <c r="G184" s="404"/>
      <c r="H184" s="404"/>
      <c r="I184" s="204">
        <v>161.91999999999999</v>
      </c>
    </row>
    <row r="185" spans="1:9" ht="19.5" customHeight="1" x14ac:dyDescent="0.25">
      <c r="A185" s="412"/>
      <c r="B185" s="513"/>
      <c r="C185" s="509"/>
      <c r="D185" s="404" t="s">
        <v>353</v>
      </c>
      <c r="E185" s="404"/>
      <c r="F185" s="404"/>
      <c r="G185" s="404"/>
      <c r="H185" s="404"/>
      <c r="I185" s="204">
        <v>31.5</v>
      </c>
    </row>
    <row r="186" spans="1:9" ht="11.95" customHeight="1" x14ac:dyDescent="0.35">
      <c r="A186" s="412"/>
      <c r="B186" s="138"/>
      <c r="C186" s="138"/>
      <c r="D186" s="138"/>
      <c r="E186" s="138"/>
      <c r="F186" s="138"/>
      <c r="G186" s="138"/>
      <c r="H186" s="138"/>
      <c r="I186" s="205"/>
    </row>
    <row r="187" spans="1:9" ht="14.25" customHeight="1" x14ac:dyDescent="0.25">
      <c r="A187" s="412"/>
      <c r="B187" s="413"/>
      <c r="C187" s="413"/>
      <c r="D187" s="404"/>
      <c r="E187" s="404"/>
      <c r="F187" s="404"/>
      <c r="G187" s="404"/>
      <c r="H187" s="404"/>
      <c r="I187" s="204"/>
    </row>
    <row r="188" spans="1:9" ht="17.2" customHeight="1" x14ac:dyDescent="0.25">
      <c r="A188" s="412"/>
      <c r="B188" s="413"/>
      <c r="C188" s="413"/>
      <c r="D188" s="404"/>
      <c r="E188" s="404"/>
      <c r="F188" s="404"/>
      <c r="G188" s="404"/>
      <c r="H188" s="404"/>
      <c r="I188" s="204"/>
    </row>
    <row r="189" spans="1:9" ht="16.55" customHeight="1" x14ac:dyDescent="0.25">
      <c r="A189" s="412"/>
      <c r="B189" s="413"/>
      <c r="C189" s="413"/>
      <c r="D189" s="404"/>
      <c r="E189" s="404"/>
      <c r="F189" s="404"/>
      <c r="G189" s="404"/>
      <c r="H189" s="404"/>
      <c r="I189" s="204"/>
    </row>
    <row r="65619" ht="12.8" customHeight="1" x14ac:dyDescent="0.25"/>
    <row r="65620" ht="12.8" customHeight="1" x14ac:dyDescent="0.25"/>
    <row r="65621" ht="12.8" customHeight="1" x14ac:dyDescent="0.25"/>
    <row r="65622" ht="12.8" customHeight="1" x14ac:dyDescent="0.25"/>
  </sheetData>
  <mergeCells count="276">
    <mergeCell ref="A149:B149"/>
    <mergeCell ref="C149:D149"/>
    <mergeCell ref="E149:G149"/>
    <mergeCell ref="A97:A110"/>
    <mergeCell ref="B181:C182"/>
    <mergeCell ref="B184:C185"/>
    <mergeCell ref="B85:C86"/>
    <mergeCell ref="D85:E85"/>
    <mergeCell ref="G85:H85"/>
    <mergeCell ref="D86:E86"/>
    <mergeCell ref="G86:H86"/>
    <mergeCell ref="B87:I87"/>
    <mergeCell ref="A113:A126"/>
    <mergeCell ref="E170:I170"/>
    <mergeCell ref="B93:I93"/>
    <mergeCell ref="A156:B156"/>
    <mergeCell ref="C156:D156"/>
    <mergeCell ref="D106:F106"/>
    <mergeCell ref="G106:H106"/>
    <mergeCell ref="D107:F107"/>
    <mergeCell ref="D184:H184"/>
    <mergeCell ref="D185:H185"/>
    <mergeCell ref="B94:F95"/>
    <mergeCell ref="G94:H94"/>
    <mergeCell ref="G95:H95"/>
    <mergeCell ref="A79:A95"/>
    <mergeCell ref="A96:I96"/>
    <mergeCell ref="G89:H89"/>
    <mergeCell ref="E83:F83"/>
    <mergeCell ref="G83:H83"/>
    <mergeCell ref="B88:C89"/>
    <mergeCell ref="B91:C92"/>
    <mergeCell ref="B79:C80"/>
    <mergeCell ref="E79:F79"/>
    <mergeCell ref="G79:H79"/>
    <mergeCell ref="E80:F80"/>
    <mergeCell ref="G80:H80"/>
    <mergeCell ref="G37:H37"/>
    <mergeCell ref="D70:F70"/>
    <mergeCell ref="D71:F71"/>
    <mergeCell ref="G70:H70"/>
    <mergeCell ref="G71:H71"/>
    <mergeCell ref="G107:H107"/>
    <mergeCell ref="B64:C65"/>
    <mergeCell ref="A78:I78"/>
    <mergeCell ref="B82:C83"/>
    <mergeCell ref="E82:F82"/>
    <mergeCell ref="G82:H82"/>
    <mergeCell ref="B73:C74"/>
    <mergeCell ref="D73:E73"/>
    <mergeCell ref="G73:H73"/>
    <mergeCell ref="D74:E74"/>
    <mergeCell ref="G74:H74"/>
    <mergeCell ref="B75:I75"/>
    <mergeCell ref="D91:E91"/>
    <mergeCell ref="G91:H91"/>
    <mergeCell ref="D92:E92"/>
    <mergeCell ref="G92:H92"/>
    <mergeCell ref="D88:F88"/>
    <mergeCell ref="G88:H88"/>
    <mergeCell ref="D89:F89"/>
    <mergeCell ref="D178:H178"/>
    <mergeCell ref="D181:H181"/>
    <mergeCell ref="D182:H182"/>
    <mergeCell ref="B163:I164"/>
    <mergeCell ref="A165:A166"/>
    <mergeCell ref="B165:C165"/>
    <mergeCell ref="E165:I166"/>
    <mergeCell ref="B166:C166"/>
    <mergeCell ref="C167:C171"/>
    <mergeCell ref="E167:I167"/>
    <mergeCell ref="E168:I168"/>
    <mergeCell ref="E169:I169"/>
    <mergeCell ref="E171:I171"/>
    <mergeCell ref="A167:A171"/>
    <mergeCell ref="B175:C176"/>
    <mergeCell ref="B178:C179"/>
    <mergeCell ref="D179:H179"/>
    <mergeCell ref="E156:G156"/>
    <mergeCell ref="A157:H157"/>
    <mergeCell ref="A161:C161"/>
    <mergeCell ref="A162:C162"/>
    <mergeCell ref="A160:C160"/>
    <mergeCell ref="A159:H159"/>
    <mergeCell ref="A173:H174"/>
    <mergeCell ref="D175:H175"/>
    <mergeCell ref="D176:H176"/>
    <mergeCell ref="A153:B153"/>
    <mergeCell ref="C153:D153"/>
    <mergeCell ref="E153:G153"/>
    <mergeCell ref="A154:B154"/>
    <mergeCell ref="C154:D154"/>
    <mergeCell ref="E154:G154"/>
    <mergeCell ref="A155:B155"/>
    <mergeCell ref="C155:D155"/>
    <mergeCell ref="E155:G155"/>
    <mergeCell ref="A150:B150"/>
    <mergeCell ref="C150:D150"/>
    <mergeCell ref="E150:G150"/>
    <mergeCell ref="A151:B151"/>
    <mergeCell ref="C151:D151"/>
    <mergeCell ref="E151:G151"/>
    <mergeCell ref="A152:B152"/>
    <mergeCell ref="C152:D152"/>
    <mergeCell ref="E152:G152"/>
    <mergeCell ref="C144:D144"/>
    <mergeCell ref="E144:F144"/>
    <mergeCell ref="G144:H144"/>
    <mergeCell ref="A146:I146"/>
    <mergeCell ref="A147:B147"/>
    <mergeCell ref="C147:D147"/>
    <mergeCell ref="E147:G147"/>
    <mergeCell ref="A148:B148"/>
    <mergeCell ref="C148:D148"/>
    <mergeCell ref="E148:G148"/>
    <mergeCell ref="C141:D141"/>
    <mergeCell ref="E141:F141"/>
    <mergeCell ref="G141:H141"/>
    <mergeCell ref="C142:D142"/>
    <mergeCell ref="E142:F142"/>
    <mergeCell ref="G142:H142"/>
    <mergeCell ref="C143:D143"/>
    <mergeCell ref="E143:F143"/>
    <mergeCell ref="G143:H143"/>
    <mergeCell ref="C137:D137"/>
    <mergeCell ref="E137:H137"/>
    <mergeCell ref="C138:D138"/>
    <mergeCell ref="E138:F138"/>
    <mergeCell ref="G138:H138"/>
    <mergeCell ref="C139:D139"/>
    <mergeCell ref="E139:F139"/>
    <mergeCell ref="G139:H139"/>
    <mergeCell ref="C140:D140"/>
    <mergeCell ref="E140:F140"/>
    <mergeCell ref="G140:H140"/>
    <mergeCell ref="E49:F49"/>
    <mergeCell ref="G49:H49"/>
    <mergeCell ref="B67:C68"/>
    <mergeCell ref="E67:F67"/>
    <mergeCell ref="G67:H67"/>
    <mergeCell ref="E68:F68"/>
    <mergeCell ref="G68:H68"/>
    <mergeCell ref="B70:C71"/>
    <mergeCell ref="B76:F77"/>
    <mergeCell ref="G76:H76"/>
    <mergeCell ref="G77:H77"/>
    <mergeCell ref="B54:C55"/>
    <mergeCell ref="B48:C49"/>
    <mergeCell ref="E48:F48"/>
    <mergeCell ref="G48:H48"/>
    <mergeCell ref="D57:F57"/>
    <mergeCell ref="D58:F58"/>
    <mergeCell ref="G57:H57"/>
    <mergeCell ref="G58:H58"/>
    <mergeCell ref="A48:A62"/>
    <mergeCell ref="E64:F64"/>
    <mergeCell ref="G64:H64"/>
    <mergeCell ref="E65:F65"/>
    <mergeCell ref="G65:H65"/>
    <mergeCell ref="A64:A77"/>
    <mergeCell ref="D40:E40"/>
    <mergeCell ref="G40:H40"/>
    <mergeCell ref="B57:C58"/>
    <mergeCell ref="B61:F62"/>
    <mergeCell ref="G61:H61"/>
    <mergeCell ref="G62:H62"/>
    <mergeCell ref="B45:F46"/>
    <mergeCell ref="G45:H45"/>
    <mergeCell ref="G46:H46"/>
    <mergeCell ref="B51:C52"/>
    <mergeCell ref="E51:F51"/>
    <mergeCell ref="G51:H51"/>
    <mergeCell ref="E52:F52"/>
    <mergeCell ref="G52:H52"/>
    <mergeCell ref="D54:E54"/>
    <mergeCell ref="G54:H54"/>
    <mergeCell ref="D55:E55"/>
    <mergeCell ref="G55:H55"/>
    <mergeCell ref="A29:I29"/>
    <mergeCell ref="B30:C31"/>
    <mergeCell ref="E30:F30"/>
    <mergeCell ref="G30:H30"/>
    <mergeCell ref="E31:F31"/>
    <mergeCell ref="G31:H31"/>
    <mergeCell ref="D33:E33"/>
    <mergeCell ref="G33:H33"/>
    <mergeCell ref="A30:A46"/>
    <mergeCell ref="B33:C34"/>
    <mergeCell ref="B42:C43"/>
    <mergeCell ref="D42:E42"/>
    <mergeCell ref="D43:E43"/>
    <mergeCell ref="G42:H42"/>
    <mergeCell ref="G43:H43"/>
    <mergeCell ref="D34:E34"/>
    <mergeCell ref="G34:H34"/>
    <mergeCell ref="B36:C37"/>
    <mergeCell ref="B39:C40"/>
    <mergeCell ref="D39:E39"/>
    <mergeCell ref="G39:H39"/>
    <mergeCell ref="D36:F36"/>
    <mergeCell ref="D37:F37"/>
    <mergeCell ref="G36:H36"/>
    <mergeCell ref="A2:I2"/>
    <mergeCell ref="B3:I3"/>
    <mergeCell ref="B4:I4"/>
    <mergeCell ref="A16:H16"/>
    <mergeCell ref="A11:A15"/>
    <mergeCell ref="A6:H10"/>
    <mergeCell ref="D11:I11"/>
    <mergeCell ref="D12:I12"/>
    <mergeCell ref="D13:I13"/>
    <mergeCell ref="D14:I14"/>
    <mergeCell ref="D15:I15"/>
    <mergeCell ref="B21:F21"/>
    <mergeCell ref="B22:F22"/>
    <mergeCell ref="A25:I25"/>
    <mergeCell ref="A26:I26"/>
    <mergeCell ref="C27:F27"/>
    <mergeCell ref="B23:F23"/>
    <mergeCell ref="A28:I28"/>
    <mergeCell ref="A17:I17"/>
    <mergeCell ref="A18:I18"/>
    <mergeCell ref="B19:F19"/>
    <mergeCell ref="B20:F20"/>
    <mergeCell ref="H19:I19"/>
    <mergeCell ref="H20:I20"/>
    <mergeCell ref="H21:I21"/>
    <mergeCell ref="H22:I22"/>
    <mergeCell ref="H23:I23"/>
    <mergeCell ref="B97:C98"/>
    <mergeCell ref="E97:F97"/>
    <mergeCell ref="G97:H97"/>
    <mergeCell ref="E98:F98"/>
    <mergeCell ref="G98:H98"/>
    <mergeCell ref="B100:C101"/>
    <mergeCell ref="E100:F100"/>
    <mergeCell ref="G100:H100"/>
    <mergeCell ref="E101:F101"/>
    <mergeCell ref="G101:H101"/>
    <mergeCell ref="D187:H187"/>
    <mergeCell ref="D189:H189"/>
    <mergeCell ref="A175:A189"/>
    <mergeCell ref="B187:C189"/>
    <mergeCell ref="D188:H188"/>
    <mergeCell ref="B109:F110"/>
    <mergeCell ref="G109:H109"/>
    <mergeCell ref="G110:H110"/>
    <mergeCell ref="A111:I111"/>
    <mergeCell ref="A112:I112"/>
    <mergeCell ref="B113:C114"/>
    <mergeCell ref="B116:C117"/>
    <mergeCell ref="B119:C120"/>
    <mergeCell ref="A128:I128"/>
    <mergeCell ref="B129:E129"/>
    <mergeCell ref="G129:H129"/>
    <mergeCell ref="B130:E130"/>
    <mergeCell ref="G130:H130"/>
    <mergeCell ref="B134:C134"/>
    <mergeCell ref="D134:E134"/>
    <mergeCell ref="A135:I135"/>
    <mergeCell ref="B136:D136"/>
    <mergeCell ref="E136:F136"/>
    <mergeCell ref="G136:H136"/>
    <mergeCell ref="B122:C123"/>
    <mergeCell ref="B131:E131"/>
    <mergeCell ref="F131:H131"/>
    <mergeCell ref="B132:E132"/>
    <mergeCell ref="F132:H132"/>
    <mergeCell ref="B133:H133"/>
    <mergeCell ref="B103:C104"/>
    <mergeCell ref="D103:E103"/>
    <mergeCell ref="G103:H103"/>
    <mergeCell ref="D104:E104"/>
    <mergeCell ref="G104:H104"/>
    <mergeCell ref="B106:C107"/>
    <mergeCell ref="B125:C126"/>
  </mergeCells>
  <dataValidations count="1">
    <dataValidation type="list" operator="equal" allowBlank="1" showErrorMessage="1" sqref="A164" xr:uid="{00000000-0002-0000-0000-000000000000}">
      <formula1>"Lucro Presumido,Lucro Real"</formula1>
      <formula2>0</formula2>
    </dataValidation>
  </dataValidations>
  <pageMargins left="0.7" right="0.7" top="0.75" bottom="0.75" header="0.51180555555555496" footer="0.51180555555555496"/>
  <pageSetup paperSize="9" scale="42" firstPageNumber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I191"/>
  <sheetViews>
    <sheetView topLeftCell="A136" zoomScaleNormal="100" zoomScaleSheetLayoutView="63" workbookViewId="0">
      <selection activeCell="J136" sqref="J136"/>
    </sheetView>
  </sheetViews>
  <sheetFormatPr defaultColWidth="9.1796875" defaultRowHeight="12.9" x14ac:dyDescent="0.25"/>
  <cols>
    <col min="1" max="1" width="3.1796875" style="2" customWidth="1"/>
    <col min="2" max="2" width="9.1796875" style="2"/>
    <col min="3" max="3" width="14.54296875" style="2" customWidth="1"/>
    <col min="4" max="5" width="8.7265625" style="2" customWidth="1"/>
    <col min="6" max="6" width="9.1796875" style="2"/>
    <col min="7" max="7" width="8.7265625" style="2" customWidth="1"/>
    <col min="8" max="8" width="24.7265625" style="2" customWidth="1"/>
    <col min="9" max="9" width="17.453125" style="2" customWidth="1"/>
    <col min="10" max="10" width="13.81640625" style="2" customWidth="1"/>
    <col min="11" max="11" width="24.1796875" style="3" customWidth="1"/>
    <col min="12" max="12" width="13.7265625" style="2" customWidth="1"/>
    <col min="13" max="13" width="33.453125" style="2" customWidth="1"/>
    <col min="14" max="1023" width="9.1796875" style="2"/>
  </cols>
  <sheetData>
    <row r="1" spans="1:11" ht="17.2" customHeight="1" x14ac:dyDescent="0.25">
      <c r="A1" s="515" t="s">
        <v>103</v>
      </c>
      <c r="B1" s="515"/>
      <c r="C1" s="515"/>
      <c r="D1" s="515"/>
      <c r="E1" s="515"/>
      <c r="F1" s="515"/>
      <c r="G1" s="515"/>
      <c r="H1" s="515"/>
      <c r="I1" s="515"/>
      <c r="J1" s="515"/>
      <c r="K1" s="515"/>
    </row>
    <row r="2" spans="1:11" ht="17.2" customHeight="1" x14ac:dyDescent="0.25">
      <c r="A2" s="516" t="s">
        <v>104</v>
      </c>
      <c r="B2" s="516"/>
      <c r="C2" s="516"/>
      <c r="D2" s="517" t="str">
        <f>'Licitante (preencher células)'!B3</f>
        <v>13032713352/2023-06</v>
      </c>
      <c r="E2" s="517"/>
      <c r="F2" s="517"/>
      <c r="G2" s="517"/>
      <c r="H2" s="517"/>
      <c r="I2" s="517"/>
      <c r="J2" s="517"/>
      <c r="K2" s="517"/>
    </row>
    <row r="3" spans="1:11" ht="17.2" customHeight="1" x14ac:dyDescent="0.25">
      <c r="A3" s="516" t="s">
        <v>105</v>
      </c>
      <c r="B3" s="516"/>
      <c r="C3" s="516"/>
      <c r="D3" s="517" t="str">
        <f>'Licitante (preencher células)'!B4</f>
        <v xml:space="preserve">12/2023 ANEXO  V </v>
      </c>
      <c r="E3" s="517"/>
      <c r="F3" s="517"/>
      <c r="G3" s="517"/>
      <c r="H3" s="517"/>
      <c r="I3" s="517"/>
      <c r="J3" s="517"/>
      <c r="K3" s="517"/>
    </row>
    <row r="4" spans="1:11" ht="17.2" customHeight="1" x14ac:dyDescent="0.25">
      <c r="A4" s="516" t="s">
        <v>106</v>
      </c>
      <c r="B4" s="516"/>
      <c r="C4" s="516"/>
      <c r="D4" s="518">
        <f>'Licitante (preencher células)'!B5</f>
        <v>45265</v>
      </c>
      <c r="E4" s="518"/>
      <c r="F4" s="518"/>
      <c r="G4" s="206" t="s">
        <v>12</v>
      </c>
      <c r="H4" s="519" t="str">
        <f>'Licitante (preencher células)'!I5</f>
        <v>09H30MIN</v>
      </c>
      <c r="I4" s="519"/>
      <c r="J4" s="519"/>
      <c r="K4" s="519"/>
    </row>
    <row r="5" spans="1:11" ht="17.2" customHeight="1" x14ac:dyDescent="0.25">
      <c r="A5" s="207"/>
      <c r="B5" s="207"/>
      <c r="C5" s="207"/>
      <c r="D5" s="207"/>
      <c r="E5" s="207"/>
      <c r="F5" s="207"/>
      <c r="G5" s="207"/>
      <c r="H5" s="207"/>
      <c r="I5" s="207"/>
      <c r="J5" s="207"/>
      <c r="K5" s="208"/>
    </row>
    <row r="6" spans="1:11" ht="17.2" customHeight="1" x14ac:dyDescent="0.25">
      <c r="A6" s="515" t="s">
        <v>107</v>
      </c>
      <c r="B6" s="515"/>
      <c r="C6" s="515"/>
      <c r="D6" s="515"/>
      <c r="E6" s="515"/>
      <c r="F6" s="515"/>
      <c r="G6" s="515"/>
      <c r="H6" s="515"/>
      <c r="I6" s="515"/>
      <c r="J6" s="515"/>
      <c r="K6" s="515"/>
    </row>
    <row r="7" spans="1:11" ht="22.6" customHeight="1" x14ac:dyDescent="0.25">
      <c r="A7" s="209" t="s">
        <v>108</v>
      </c>
      <c r="B7" s="210" t="s">
        <v>109</v>
      </c>
      <c r="C7" s="210"/>
      <c r="D7" s="210"/>
      <c r="E7" s="210"/>
      <c r="F7" s="210"/>
      <c r="G7" s="210"/>
      <c r="H7" s="210"/>
      <c r="I7" s="520">
        <f>'Licitante (preencher células)'!B5</f>
        <v>45265</v>
      </c>
      <c r="J7" s="520"/>
      <c r="K7" s="520"/>
    </row>
    <row r="8" spans="1:11" ht="17.2" customHeight="1" x14ac:dyDescent="0.25">
      <c r="A8" s="211" t="s">
        <v>49</v>
      </c>
      <c r="B8" s="212" t="s">
        <v>110</v>
      </c>
      <c r="C8" s="212"/>
      <c r="D8" s="212"/>
      <c r="E8" s="212"/>
      <c r="F8" s="212"/>
      <c r="G8" s="212"/>
      <c r="H8" s="212"/>
      <c r="I8" s="521" t="str">
        <f>'Licitante (preencher células)'!I6</f>
        <v>Ribeirão Preto</v>
      </c>
      <c r="J8" s="521"/>
      <c r="K8" s="521"/>
    </row>
    <row r="9" spans="1:11" ht="17.2" customHeight="1" x14ac:dyDescent="0.25">
      <c r="A9" s="211" t="s">
        <v>52</v>
      </c>
      <c r="B9" s="212" t="s">
        <v>111</v>
      </c>
      <c r="C9" s="212"/>
      <c r="D9" s="212"/>
      <c r="E9" s="212"/>
      <c r="F9" s="212"/>
      <c r="G9" s="212"/>
      <c r="H9" s="212"/>
      <c r="I9" s="522">
        <f>'Licitante (preencher células)'!C11</f>
        <v>45047</v>
      </c>
      <c r="J9" s="522"/>
      <c r="K9" s="522"/>
    </row>
    <row r="10" spans="1:11" ht="17.2" customHeight="1" x14ac:dyDescent="0.25">
      <c r="A10" s="211" t="s">
        <v>55</v>
      </c>
      <c r="B10" s="212" t="s">
        <v>112</v>
      </c>
      <c r="C10" s="212"/>
      <c r="D10" s="212"/>
      <c r="E10" s="212"/>
      <c r="F10" s="212"/>
      <c r="G10" s="212"/>
      <c r="H10" s="212"/>
      <c r="I10" s="521">
        <f>'Licitante (preencher células)'!I16</f>
        <v>12</v>
      </c>
      <c r="J10" s="521"/>
      <c r="K10" s="521"/>
    </row>
    <row r="11" spans="1:11" ht="17.2" customHeight="1" x14ac:dyDescent="0.25">
      <c r="A11" s="207"/>
      <c r="B11" s="207"/>
      <c r="C11" s="207"/>
      <c r="D11" s="207"/>
      <c r="E11" s="207"/>
      <c r="F11" s="207"/>
      <c r="G11" s="207"/>
      <c r="H11" s="207"/>
      <c r="I11" s="207"/>
      <c r="J11" s="207"/>
      <c r="K11" s="208"/>
    </row>
    <row r="12" spans="1:11" ht="17.2" customHeight="1" x14ac:dyDescent="0.25">
      <c r="A12" s="515" t="s">
        <v>113</v>
      </c>
      <c r="B12" s="515"/>
      <c r="C12" s="515"/>
      <c r="D12" s="515"/>
      <c r="E12" s="515"/>
      <c r="F12" s="515"/>
      <c r="G12" s="515"/>
      <c r="H12" s="515"/>
      <c r="I12" s="515"/>
      <c r="J12" s="515"/>
      <c r="K12" s="515"/>
    </row>
    <row r="13" spans="1:11" ht="17.2" customHeight="1" x14ac:dyDescent="0.25">
      <c r="A13" s="523" t="s">
        <v>114</v>
      </c>
      <c r="B13" s="523"/>
      <c r="C13" s="523"/>
      <c r="D13" s="523"/>
      <c r="E13" s="523"/>
      <c r="F13" s="523" t="s">
        <v>115</v>
      </c>
      <c r="G13" s="523"/>
      <c r="H13" s="523"/>
      <c r="I13" s="524" t="s">
        <v>116</v>
      </c>
      <c r="J13" s="524"/>
      <c r="K13" s="524"/>
    </row>
    <row r="14" spans="1:11" ht="17.2" customHeight="1" x14ac:dyDescent="0.25">
      <c r="A14" s="525" t="s">
        <v>117</v>
      </c>
      <c r="B14" s="525"/>
      <c r="C14" s="525"/>
      <c r="D14" s="525"/>
      <c r="E14" s="525"/>
      <c r="F14" s="525" t="s">
        <v>118</v>
      </c>
      <c r="G14" s="525"/>
      <c r="H14" s="525"/>
      <c r="I14" s="521">
        <v>2</v>
      </c>
      <c r="J14" s="521"/>
      <c r="K14" s="521"/>
    </row>
    <row r="15" spans="1:11" ht="17.2" customHeight="1" x14ac:dyDescent="0.25">
      <c r="A15" s="207"/>
      <c r="B15" s="207"/>
      <c r="C15" s="207"/>
      <c r="D15" s="207"/>
      <c r="E15" s="207"/>
      <c r="F15" s="207"/>
      <c r="G15" s="207"/>
      <c r="H15" s="207"/>
      <c r="I15" s="207"/>
      <c r="J15" s="207"/>
      <c r="K15" s="208"/>
    </row>
    <row r="16" spans="1:11" ht="17.2" customHeight="1" x14ac:dyDescent="0.25">
      <c r="A16" s="526" t="s">
        <v>119</v>
      </c>
      <c r="B16" s="526"/>
      <c r="C16" s="526"/>
      <c r="D16" s="526"/>
      <c r="E16" s="526"/>
      <c r="F16" s="526"/>
      <c r="G16" s="526"/>
      <c r="H16" s="526"/>
      <c r="I16" s="526"/>
      <c r="J16" s="526"/>
      <c r="K16" s="526"/>
    </row>
    <row r="17" spans="1:11" ht="17.2" customHeight="1" x14ac:dyDescent="0.25">
      <c r="A17" s="527" t="s">
        <v>120</v>
      </c>
      <c r="B17" s="527"/>
      <c r="C17" s="527"/>
      <c r="D17" s="527"/>
      <c r="E17" s="527"/>
      <c r="F17" s="527"/>
      <c r="G17" s="527"/>
      <c r="H17" s="527"/>
      <c r="I17" s="527"/>
      <c r="J17" s="527"/>
      <c r="K17" s="527"/>
    </row>
    <row r="18" spans="1:11" ht="17.2" customHeight="1" x14ac:dyDescent="0.25">
      <c r="A18" s="527" t="s">
        <v>121</v>
      </c>
      <c r="B18" s="527"/>
      <c r="C18" s="527"/>
      <c r="D18" s="527"/>
      <c r="E18" s="527"/>
      <c r="F18" s="527"/>
      <c r="G18" s="527"/>
      <c r="H18" s="527"/>
      <c r="I18" s="527"/>
      <c r="J18" s="527"/>
      <c r="K18" s="527"/>
    </row>
    <row r="19" spans="1:11" ht="17.2" customHeight="1" x14ac:dyDescent="0.25">
      <c r="A19" s="528" t="s">
        <v>122</v>
      </c>
      <c r="B19" s="528"/>
      <c r="C19" s="528"/>
      <c r="D19" s="528"/>
      <c r="E19" s="528"/>
      <c r="F19" s="528"/>
      <c r="G19" s="528"/>
      <c r="H19" s="528"/>
      <c r="I19" s="528"/>
      <c r="J19" s="528"/>
      <c r="K19" s="528"/>
    </row>
    <row r="20" spans="1:11" ht="17.2" customHeight="1" x14ac:dyDescent="0.25">
      <c r="A20" s="214">
        <v>1</v>
      </c>
      <c r="B20" s="207" t="s">
        <v>114</v>
      </c>
      <c r="C20" s="207"/>
      <c r="D20" s="207"/>
      <c r="E20" s="207"/>
      <c r="F20" s="207"/>
      <c r="G20" s="207"/>
      <c r="H20" s="207"/>
      <c r="I20" s="207"/>
      <c r="J20" s="207"/>
      <c r="K20" s="215" t="str">
        <f>A14</f>
        <v>Motorista</v>
      </c>
    </row>
    <row r="21" spans="1:11" ht="17.2" customHeight="1" x14ac:dyDescent="0.25">
      <c r="A21" s="211">
        <v>2</v>
      </c>
      <c r="B21" s="212" t="s">
        <v>123</v>
      </c>
      <c r="C21" s="212"/>
      <c r="D21" s="212"/>
      <c r="E21" s="212"/>
      <c r="F21" s="212"/>
      <c r="G21" s="212"/>
      <c r="H21" s="212"/>
      <c r="I21" s="212"/>
      <c r="J21" s="212"/>
      <c r="K21" s="216" t="s">
        <v>124</v>
      </c>
    </row>
    <row r="22" spans="1:11" ht="17.2" customHeight="1" x14ac:dyDescent="0.25">
      <c r="A22" s="211">
        <v>3</v>
      </c>
      <c r="B22" s="212" t="s">
        <v>125</v>
      </c>
      <c r="C22" s="212"/>
      <c r="D22" s="212"/>
      <c r="E22" s="212"/>
      <c r="F22" s="212"/>
      <c r="G22" s="212"/>
      <c r="H22" s="212"/>
      <c r="I22" s="212"/>
      <c r="J22" s="212"/>
      <c r="K22" s="216">
        <f>'Licitante (preencher células)'!H19</f>
        <v>2292.92</v>
      </c>
    </row>
    <row r="23" spans="1:11" ht="26.2" customHeight="1" x14ac:dyDescent="0.25">
      <c r="A23" s="211">
        <v>4</v>
      </c>
      <c r="B23" s="212" t="s">
        <v>126</v>
      </c>
      <c r="C23" s="212"/>
      <c r="D23" s="212"/>
      <c r="E23" s="212"/>
      <c r="F23" s="212"/>
      <c r="G23" s="212"/>
      <c r="H23" s="212"/>
      <c r="I23" s="212"/>
      <c r="J23" s="212"/>
      <c r="K23" s="217" t="str">
        <f>A14</f>
        <v>Motorista</v>
      </c>
    </row>
    <row r="24" spans="1:11" ht="21.8" customHeight="1" x14ac:dyDescent="0.25">
      <c r="A24" s="218">
        <v>5</v>
      </c>
      <c r="B24" s="219" t="s">
        <v>127</v>
      </c>
      <c r="C24" s="219"/>
      <c r="D24" s="219"/>
      <c r="E24" s="219"/>
      <c r="F24" s="219"/>
      <c r="G24" s="219"/>
      <c r="H24" s="219"/>
      <c r="I24" s="219"/>
      <c r="J24" s="219"/>
      <c r="K24" s="220">
        <f>I9</f>
        <v>45047</v>
      </c>
    </row>
    <row r="25" spans="1:11" ht="17.2" customHeight="1" x14ac:dyDescent="0.25">
      <c r="A25" s="221"/>
      <c r="B25" s="207"/>
      <c r="C25" s="207"/>
      <c r="D25" s="207"/>
      <c r="E25" s="207"/>
      <c r="F25" s="207"/>
      <c r="G25" s="207"/>
      <c r="H25" s="207"/>
      <c r="I25" s="207"/>
      <c r="J25" s="207"/>
      <c r="K25" s="222"/>
    </row>
    <row r="26" spans="1:11" ht="17.2" customHeight="1" x14ac:dyDescent="0.25">
      <c r="A26" s="529" t="s">
        <v>128</v>
      </c>
      <c r="B26" s="529"/>
      <c r="C26" s="529"/>
      <c r="D26" s="529"/>
      <c r="E26" s="529"/>
      <c r="F26" s="529"/>
      <c r="G26" s="529"/>
      <c r="H26" s="529"/>
      <c r="I26" s="529"/>
      <c r="J26" s="529"/>
      <c r="K26" s="529"/>
    </row>
    <row r="27" spans="1:11" ht="17.2" customHeight="1" x14ac:dyDescent="0.25">
      <c r="A27" s="223" t="s">
        <v>129</v>
      </c>
      <c r="B27" s="224"/>
      <c r="C27" s="224"/>
      <c r="D27" s="224"/>
      <c r="E27" s="224"/>
      <c r="F27" s="224"/>
      <c r="G27" s="224"/>
      <c r="H27" s="224"/>
      <c r="I27" s="224"/>
      <c r="J27" s="225"/>
      <c r="K27" s="226" t="s">
        <v>130</v>
      </c>
    </row>
    <row r="28" spans="1:11" ht="17.2" customHeight="1" x14ac:dyDescent="0.25">
      <c r="A28" s="211" t="s">
        <v>47</v>
      </c>
      <c r="B28" s="212" t="s">
        <v>131</v>
      </c>
      <c r="C28" s="212"/>
      <c r="D28" s="212"/>
      <c r="E28" s="212"/>
      <c r="F28" s="212"/>
      <c r="G28" s="212"/>
      <c r="H28" s="212"/>
      <c r="I28" s="212"/>
      <c r="J28" s="227"/>
      <c r="K28" s="216">
        <f>K22</f>
        <v>2292.92</v>
      </c>
    </row>
    <row r="29" spans="1:11" ht="17.2" customHeight="1" x14ac:dyDescent="0.35">
      <c r="A29" s="211" t="s">
        <v>49</v>
      </c>
      <c r="B29" s="227" t="s">
        <v>132</v>
      </c>
      <c r="C29" s="227"/>
      <c r="D29" s="227"/>
      <c r="E29" s="227" t="s">
        <v>133</v>
      </c>
      <c r="F29" s="227"/>
      <c r="G29" s="227"/>
      <c r="H29" s="227" t="s">
        <v>134</v>
      </c>
      <c r="I29" s="228"/>
      <c r="J29" s="227"/>
      <c r="K29" s="229">
        <v>0</v>
      </c>
    </row>
    <row r="30" spans="1:11" ht="17.2" customHeight="1" x14ac:dyDescent="0.25">
      <c r="A30" s="530" t="s">
        <v>52</v>
      </c>
      <c r="B30" s="227" t="s">
        <v>135</v>
      </c>
      <c r="C30" s="227"/>
      <c r="D30" s="227"/>
      <c r="E30" s="227" t="s">
        <v>136</v>
      </c>
      <c r="F30" s="227"/>
      <c r="G30" s="227"/>
      <c r="H30" s="227"/>
      <c r="I30" s="227"/>
      <c r="J30" s="227"/>
      <c r="K30" s="229">
        <v>0</v>
      </c>
    </row>
    <row r="31" spans="1:11" ht="17.2" customHeight="1" x14ac:dyDescent="0.35">
      <c r="A31" s="530"/>
      <c r="B31" s="230"/>
      <c r="C31" s="230"/>
      <c r="D31" s="230"/>
      <c r="E31" s="230" t="s">
        <v>137</v>
      </c>
      <c r="F31" s="230"/>
      <c r="G31" s="230"/>
      <c r="H31" s="230" t="s">
        <v>138</v>
      </c>
      <c r="I31" s="228"/>
      <c r="J31" s="230"/>
      <c r="K31" s="229">
        <v>0</v>
      </c>
    </row>
    <row r="32" spans="1:11" ht="20.3" customHeight="1" x14ac:dyDescent="0.25">
      <c r="A32" s="211" t="s">
        <v>55</v>
      </c>
      <c r="B32" s="212" t="s">
        <v>139</v>
      </c>
      <c r="C32" s="212"/>
      <c r="D32" s="212"/>
      <c r="E32" s="212"/>
      <c r="F32" s="212"/>
      <c r="G32" s="212"/>
      <c r="H32" s="212"/>
      <c r="I32" s="212"/>
      <c r="J32" s="227"/>
      <c r="K32" s="229">
        <v>0</v>
      </c>
    </row>
    <row r="33" spans="1:11" ht="20.95" customHeight="1" x14ac:dyDescent="0.25">
      <c r="A33" s="211" t="s">
        <v>67</v>
      </c>
      <c r="B33" s="212" t="s">
        <v>140</v>
      </c>
      <c r="C33" s="212"/>
      <c r="D33" s="212"/>
      <c r="E33" s="212"/>
      <c r="F33" s="212"/>
      <c r="G33" s="212"/>
      <c r="H33" s="212"/>
      <c r="I33" s="212"/>
      <c r="J33" s="212"/>
      <c r="K33" s="229">
        <v>0</v>
      </c>
    </row>
    <row r="34" spans="1:11" ht="17.2" customHeight="1" x14ac:dyDescent="0.25">
      <c r="A34" s="211" t="s">
        <v>69</v>
      </c>
      <c r="B34" s="212" t="s">
        <v>34</v>
      </c>
      <c r="C34" s="212"/>
      <c r="D34" s="212"/>
      <c r="E34" s="212"/>
      <c r="F34" s="212"/>
      <c r="G34" s="212"/>
      <c r="H34" s="212"/>
      <c r="I34" s="212"/>
      <c r="J34" s="212"/>
      <c r="K34" s="229">
        <v>0</v>
      </c>
    </row>
    <row r="35" spans="1:11" ht="17.2" customHeight="1" x14ac:dyDescent="0.25">
      <c r="A35" s="531" t="s">
        <v>141</v>
      </c>
      <c r="B35" s="531"/>
      <c r="C35" s="531"/>
      <c r="D35" s="531"/>
      <c r="E35" s="531"/>
      <c r="F35" s="231"/>
      <c r="G35" s="231"/>
      <c r="H35" s="231"/>
      <c r="I35" s="231"/>
      <c r="J35" s="231"/>
      <c r="K35" s="232">
        <f>SUM(K28:K34)</f>
        <v>2292.92</v>
      </c>
    </row>
    <row r="36" spans="1:11" ht="17.2" customHeight="1" x14ac:dyDescent="0.25">
      <c r="A36" s="207"/>
      <c r="B36" s="207"/>
      <c r="C36" s="207"/>
      <c r="D36" s="207"/>
      <c r="E36" s="207"/>
      <c r="F36" s="207"/>
      <c r="G36" s="207"/>
      <c r="H36" s="207"/>
      <c r="I36" s="207"/>
      <c r="J36" s="207"/>
      <c r="K36" s="208"/>
    </row>
    <row r="37" spans="1:11" ht="17.2" customHeight="1" x14ac:dyDescent="0.25">
      <c r="A37" s="532" t="s">
        <v>142</v>
      </c>
      <c r="B37" s="532"/>
      <c r="C37" s="532"/>
      <c r="D37" s="532"/>
      <c r="E37" s="532"/>
      <c r="F37" s="532"/>
      <c r="G37" s="532"/>
      <c r="H37" s="532"/>
      <c r="I37" s="532"/>
      <c r="J37" s="532"/>
      <c r="K37" s="532"/>
    </row>
    <row r="38" spans="1:11" ht="17.2" customHeight="1" x14ac:dyDescent="0.3">
      <c r="A38" s="223" t="s">
        <v>143</v>
      </c>
      <c r="B38" s="234"/>
      <c r="C38" s="234"/>
      <c r="D38" s="234"/>
      <c r="E38" s="234"/>
      <c r="F38" s="234"/>
      <c r="G38" s="235"/>
      <c r="H38" s="235"/>
      <c r="I38" s="236"/>
      <c r="J38" s="237" t="s">
        <v>46</v>
      </c>
      <c r="K38" s="238" t="s">
        <v>130</v>
      </c>
    </row>
    <row r="39" spans="1:11" ht="17.2" customHeight="1" x14ac:dyDescent="0.3">
      <c r="A39" s="211" t="s">
        <v>47</v>
      </c>
      <c r="B39" s="212" t="s">
        <v>144</v>
      </c>
      <c r="C39" s="212"/>
      <c r="D39" s="212"/>
      <c r="E39" s="212"/>
      <c r="F39" s="212"/>
      <c r="G39" s="212"/>
      <c r="H39" s="212"/>
      <c r="I39" s="212"/>
      <c r="J39" s="239">
        <f>1/12</f>
        <v>8.3333333333333329E-2</v>
      </c>
      <c r="K39" s="240">
        <f>J39*$K$35</f>
        <v>191.07666666666665</v>
      </c>
    </row>
    <row r="40" spans="1:11" ht="17.2" customHeight="1" x14ac:dyDescent="0.35">
      <c r="A40" s="241" t="s">
        <v>49</v>
      </c>
      <c r="B40" s="227" t="s">
        <v>145</v>
      </c>
      <c r="C40" s="227"/>
      <c r="D40" s="227"/>
      <c r="E40" s="227"/>
      <c r="F40" s="227"/>
      <c r="G40" s="227"/>
      <c r="H40" s="227"/>
      <c r="I40" s="227"/>
      <c r="J40" s="347">
        <v>3.0249999999999999E-2</v>
      </c>
      <c r="K40" s="240">
        <f>J40*$K$35</f>
        <v>69.360830000000007</v>
      </c>
    </row>
    <row r="41" spans="1:11" ht="17.2" customHeight="1" x14ac:dyDescent="0.35">
      <c r="A41" s="533"/>
      <c r="B41" s="533"/>
      <c r="C41" s="533"/>
      <c r="D41" s="533"/>
      <c r="E41" s="533"/>
      <c r="F41" s="533"/>
      <c r="G41" s="533"/>
      <c r="H41" s="533"/>
      <c r="I41" s="533"/>
      <c r="J41" s="242">
        <f>SUM(J39:J40)</f>
        <v>0.11358333333333333</v>
      </c>
      <c r="K41" s="238">
        <f>SUM(K39:K40)</f>
        <v>260.43749666666668</v>
      </c>
    </row>
    <row r="42" spans="1:11" ht="17.2" customHeight="1" x14ac:dyDescent="0.25">
      <c r="A42" s="207"/>
      <c r="B42" s="207"/>
      <c r="C42" s="207"/>
      <c r="D42" s="207"/>
      <c r="E42" s="207"/>
      <c r="F42" s="207"/>
      <c r="G42" s="207"/>
      <c r="H42" s="207"/>
      <c r="I42" s="207"/>
      <c r="J42" s="207"/>
      <c r="K42" s="208"/>
    </row>
    <row r="43" spans="1:11" ht="17.2" customHeight="1" x14ac:dyDescent="0.25">
      <c r="A43" s="534" t="s">
        <v>146</v>
      </c>
      <c r="B43" s="534"/>
      <c r="C43" s="534"/>
      <c r="D43" s="534"/>
      <c r="E43" s="534"/>
      <c r="F43" s="534"/>
      <c r="G43" s="534"/>
      <c r="H43" s="534"/>
      <c r="I43" s="534"/>
      <c r="J43" s="534"/>
      <c r="K43" s="534"/>
    </row>
    <row r="44" spans="1:11" ht="17.2" customHeight="1" x14ac:dyDescent="0.25">
      <c r="A44" s="515" t="s">
        <v>147</v>
      </c>
      <c r="B44" s="515"/>
      <c r="C44" s="515"/>
      <c r="D44" s="515"/>
      <c r="E44" s="515"/>
      <c r="F44" s="515"/>
      <c r="G44" s="515"/>
      <c r="H44" s="515"/>
      <c r="I44" s="515"/>
      <c r="J44" s="535">
        <f>K35+K41</f>
        <v>2553.3574966666665</v>
      </c>
      <c r="K44" s="535"/>
    </row>
    <row r="45" spans="1:11" ht="17.2" customHeight="1" x14ac:dyDescent="0.25">
      <c r="A45" s="223" t="s">
        <v>148</v>
      </c>
      <c r="B45" s="224"/>
      <c r="C45" s="224"/>
      <c r="D45" s="224"/>
      <c r="E45" s="224"/>
      <c r="F45" s="236"/>
      <c r="G45" s="236"/>
      <c r="H45" s="236"/>
      <c r="I45" s="236"/>
      <c r="J45" s="243" t="s">
        <v>46</v>
      </c>
      <c r="K45" s="244" t="s">
        <v>130</v>
      </c>
    </row>
    <row r="46" spans="1:11" ht="17.2" customHeight="1" x14ac:dyDescent="0.35">
      <c r="A46" s="214" t="s">
        <v>47</v>
      </c>
      <c r="B46" s="230" t="s">
        <v>149</v>
      </c>
      <c r="C46" s="230"/>
      <c r="D46" s="230"/>
      <c r="E46" s="230"/>
      <c r="F46" s="230"/>
      <c r="G46" s="230"/>
      <c r="H46" s="230"/>
      <c r="I46" s="230"/>
      <c r="J46" s="245">
        <v>0.2</v>
      </c>
      <c r="K46" s="229">
        <f t="shared" ref="K46:K53" si="0">J46*$J$44</f>
        <v>510.67149933333332</v>
      </c>
    </row>
    <row r="47" spans="1:11" ht="17.2" customHeight="1" x14ac:dyDescent="0.35">
      <c r="A47" s="214" t="s">
        <v>49</v>
      </c>
      <c r="B47" s="230" t="s">
        <v>150</v>
      </c>
      <c r="C47" s="230"/>
      <c r="D47" s="207"/>
      <c r="E47" s="207"/>
      <c r="F47" s="207"/>
      <c r="G47" s="207"/>
      <c r="H47" s="207"/>
      <c r="I47" s="207"/>
      <c r="J47" s="246">
        <v>2.5000000000000001E-2</v>
      </c>
      <c r="K47" s="229">
        <f t="shared" si="0"/>
        <v>63.833937416666664</v>
      </c>
    </row>
    <row r="48" spans="1:11" ht="15.75" customHeight="1" x14ac:dyDescent="0.35">
      <c r="A48" s="211" t="s">
        <v>52</v>
      </c>
      <c r="B48" s="212" t="s">
        <v>151</v>
      </c>
      <c r="C48" s="212"/>
      <c r="D48" s="536">
        <f>'Licitante (preencher células)'!B27</f>
        <v>0.03</v>
      </c>
      <c r="E48" s="536"/>
      <c r="F48" s="536"/>
      <c r="G48" s="213" t="s">
        <v>20</v>
      </c>
      <c r="H48" s="537">
        <f>'Licitante (preencher células)'!G27</f>
        <v>1</v>
      </c>
      <c r="I48" s="537"/>
      <c r="J48" s="247">
        <f>D48*H48</f>
        <v>0.03</v>
      </c>
      <c r="K48" s="229">
        <f t="shared" si="0"/>
        <v>76.600724899999989</v>
      </c>
    </row>
    <row r="49" spans="1:12" ht="17.2" customHeight="1" x14ac:dyDescent="0.35">
      <c r="A49" s="211" t="s">
        <v>55</v>
      </c>
      <c r="B49" s="212" t="s">
        <v>152</v>
      </c>
      <c r="C49" s="212"/>
      <c r="D49" s="230"/>
      <c r="E49" s="230"/>
      <c r="F49" s="230"/>
      <c r="G49" s="248"/>
      <c r="H49" s="230"/>
      <c r="I49" s="230"/>
      <c r="J49" s="246">
        <v>1.4999999999999999E-2</v>
      </c>
      <c r="K49" s="229">
        <f t="shared" si="0"/>
        <v>38.300362449999994</v>
      </c>
    </row>
    <row r="50" spans="1:12" ht="17.2" customHeight="1" x14ac:dyDescent="0.35">
      <c r="A50" s="211" t="s">
        <v>67</v>
      </c>
      <c r="B50" s="212" t="s">
        <v>153</v>
      </c>
      <c r="C50" s="212"/>
      <c r="D50" s="212"/>
      <c r="E50" s="212"/>
      <c r="F50" s="212"/>
      <c r="G50" s="249"/>
      <c r="H50" s="212"/>
      <c r="I50" s="212"/>
      <c r="J50" s="246">
        <v>0.01</v>
      </c>
      <c r="K50" s="229">
        <f t="shared" si="0"/>
        <v>25.533574966666666</v>
      </c>
    </row>
    <row r="51" spans="1:12" ht="17.2" customHeight="1" x14ac:dyDescent="0.35">
      <c r="A51" s="211" t="s">
        <v>69</v>
      </c>
      <c r="B51" s="212" t="s">
        <v>154</v>
      </c>
      <c r="C51" s="212"/>
      <c r="D51" s="212"/>
      <c r="E51" s="212"/>
      <c r="F51" s="212"/>
      <c r="G51" s="249"/>
      <c r="H51" s="212"/>
      <c r="I51" s="212"/>
      <c r="J51" s="246">
        <v>6.0000000000000001E-3</v>
      </c>
      <c r="K51" s="229">
        <f t="shared" si="0"/>
        <v>15.32014498</v>
      </c>
    </row>
    <row r="52" spans="1:12" ht="17.2" customHeight="1" x14ac:dyDescent="0.35">
      <c r="A52" s="211" t="s">
        <v>71</v>
      </c>
      <c r="B52" s="212" t="s">
        <v>155</v>
      </c>
      <c r="C52" s="212"/>
      <c r="D52" s="212"/>
      <c r="E52" s="212"/>
      <c r="F52" s="212"/>
      <c r="G52" s="249"/>
      <c r="H52" s="212"/>
      <c r="I52" s="212"/>
      <c r="J52" s="246">
        <v>2E-3</v>
      </c>
      <c r="K52" s="229">
        <f t="shared" si="0"/>
        <v>5.1067149933333331</v>
      </c>
    </row>
    <row r="53" spans="1:12" ht="17.2" customHeight="1" x14ac:dyDescent="0.35">
      <c r="A53" s="211" t="s">
        <v>72</v>
      </c>
      <c r="B53" s="212" t="s">
        <v>156</v>
      </c>
      <c r="C53" s="212"/>
      <c r="D53" s="212"/>
      <c r="E53" s="212"/>
      <c r="F53" s="212"/>
      <c r="G53" s="249"/>
      <c r="H53" s="212"/>
      <c r="I53" s="212"/>
      <c r="J53" s="246">
        <v>0.08</v>
      </c>
      <c r="K53" s="229">
        <f t="shared" si="0"/>
        <v>204.26859973333333</v>
      </c>
    </row>
    <row r="54" spans="1:12" s="3" customFormat="1" ht="17.2" customHeight="1" x14ac:dyDescent="0.25">
      <c r="A54" s="250" t="s">
        <v>157</v>
      </c>
      <c r="B54" s="251"/>
      <c r="C54" s="251"/>
      <c r="D54" s="251"/>
      <c r="E54" s="251"/>
      <c r="F54" s="251"/>
      <c r="G54" s="251"/>
      <c r="H54" s="251"/>
      <c r="I54" s="251"/>
      <c r="J54" s="252">
        <f>SUM(J46:J53)</f>
        <v>0.36800000000000005</v>
      </c>
      <c r="K54" s="253">
        <f>SUM(K46:K53)</f>
        <v>939.63555877333317</v>
      </c>
      <c r="L54" s="49"/>
    </row>
    <row r="55" spans="1:12" ht="17.2" customHeight="1" x14ac:dyDescent="0.25">
      <c r="A55" s="207"/>
      <c r="B55" s="207"/>
      <c r="C55" s="207"/>
      <c r="D55" s="207"/>
      <c r="E55" s="207"/>
      <c r="F55" s="207"/>
      <c r="G55" s="207"/>
      <c r="H55" s="207"/>
      <c r="I55" s="207"/>
      <c r="J55" s="207"/>
      <c r="K55" s="208"/>
    </row>
    <row r="56" spans="1:12" ht="17.2" customHeight="1" x14ac:dyDescent="0.25">
      <c r="A56" s="538" t="s">
        <v>158</v>
      </c>
      <c r="B56" s="538"/>
      <c r="C56" s="538"/>
      <c r="D56" s="538"/>
      <c r="E56" s="538"/>
      <c r="F56" s="538"/>
      <c r="G56" s="538"/>
      <c r="H56" s="538"/>
      <c r="I56" s="538"/>
      <c r="J56" s="538"/>
      <c r="K56" s="538"/>
    </row>
    <row r="57" spans="1:12" ht="17.2" customHeight="1" x14ac:dyDescent="0.25">
      <c r="A57" s="223" t="s">
        <v>159</v>
      </c>
      <c r="B57" s="224"/>
      <c r="C57" s="224"/>
      <c r="D57" s="224"/>
      <c r="E57" s="224"/>
      <c r="F57" s="236"/>
      <c r="G57" s="236"/>
      <c r="H57" s="236"/>
      <c r="I57" s="236"/>
      <c r="J57" s="236"/>
      <c r="K57" s="226" t="s">
        <v>130</v>
      </c>
    </row>
    <row r="58" spans="1:12" ht="17.2" customHeight="1" x14ac:dyDescent="0.25">
      <c r="A58" s="214" t="s">
        <v>108</v>
      </c>
      <c r="B58" s="539" t="s">
        <v>160</v>
      </c>
      <c r="C58" s="539"/>
      <c r="D58" s="539"/>
      <c r="E58" s="539"/>
      <c r="F58" s="254"/>
      <c r="G58" s="255"/>
      <c r="H58" s="255"/>
      <c r="I58" s="255"/>
      <c r="J58" s="255"/>
      <c r="K58" s="229">
        <f>'Licitante (preencher células)'!I31</f>
        <v>456.22500000000002</v>
      </c>
    </row>
    <row r="59" spans="1:12" ht="17.2" customHeight="1" x14ac:dyDescent="0.25">
      <c r="A59" s="214" t="s">
        <v>49</v>
      </c>
      <c r="B59" s="539" t="s">
        <v>161</v>
      </c>
      <c r="C59" s="539"/>
      <c r="D59" s="539"/>
      <c r="E59" s="539"/>
      <c r="F59" s="254"/>
      <c r="G59" s="255"/>
      <c r="H59" s="255"/>
      <c r="I59" s="255"/>
      <c r="J59" s="255"/>
      <c r="K59" s="229">
        <f>'Licitante (preencher células)'!I34</f>
        <v>3.897964</v>
      </c>
    </row>
    <row r="60" spans="1:12" ht="17.2" customHeight="1" x14ac:dyDescent="0.25">
      <c r="A60" s="211" t="s">
        <v>52</v>
      </c>
      <c r="B60" s="539" t="s">
        <v>162</v>
      </c>
      <c r="C60" s="539"/>
      <c r="D60" s="539"/>
      <c r="E60" s="539"/>
      <c r="F60" s="254"/>
      <c r="G60" s="255"/>
      <c r="H60" s="255"/>
      <c r="I60" s="255"/>
      <c r="J60" s="255"/>
      <c r="K60" s="229">
        <f>'Licitante (preencher células)'!I114</f>
        <v>79.674800000000005</v>
      </c>
    </row>
    <row r="61" spans="1:12" ht="17.2" customHeight="1" x14ac:dyDescent="0.25">
      <c r="A61" s="211" t="s">
        <v>55</v>
      </c>
      <c r="B61" s="540" t="s">
        <v>163</v>
      </c>
      <c r="C61" s="540"/>
      <c r="D61" s="540"/>
      <c r="E61" s="540"/>
      <c r="F61" s="540"/>
      <c r="G61" s="540"/>
      <c r="H61" s="540"/>
      <c r="I61" s="540"/>
      <c r="J61" s="540"/>
      <c r="K61" s="229">
        <f>'Licitante (preencher células)'!I37</f>
        <v>17.137499999999999</v>
      </c>
    </row>
    <row r="62" spans="1:12" ht="17.2" customHeight="1" x14ac:dyDescent="0.25">
      <c r="A62" s="211" t="s">
        <v>67</v>
      </c>
      <c r="B62" s="540" t="s">
        <v>340</v>
      </c>
      <c r="C62" s="540"/>
      <c r="D62" s="540"/>
      <c r="E62" s="540"/>
      <c r="F62" s="540"/>
      <c r="G62" s="540"/>
      <c r="H62" s="540"/>
      <c r="I62" s="540"/>
      <c r="J62" s="540"/>
      <c r="K62" s="229">
        <f>'Licitante (preencher células)'!I40</f>
        <v>236.25</v>
      </c>
    </row>
    <row r="63" spans="1:12" ht="17.2" customHeight="1" x14ac:dyDescent="0.25">
      <c r="A63" s="211" t="s">
        <v>69</v>
      </c>
      <c r="B63" s="541" t="s">
        <v>164</v>
      </c>
      <c r="C63" s="541"/>
      <c r="D63" s="541"/>
      <c r="E63" s="541"/>
      <c r="F63" s="541"/>
      <c r="G63" s="541"/>
      <c r="H63" s="541"/>
      <c r="I63" s="541"/>
      <c r="J63" s="541"/>
      <c r="K63" s="229">
        <f>'Licitante (preencher células)'!I43</f>
        <v>31.5</v>
      </c>
    </row>
    <row r="64" spans="1:12" ht="17.2" customHeight="1" x14ac:dyDescent="0.25">
      <c r="A64" s="241" t="s">
        <v>71</v>
      </c>
      <c r="B64" s="546" t="s">
        <v>165</v>
      </c>
      <c r="C64" s="546"/>
      <c r="D64" s="546"/>
      <c r="E64" s="546"/>
      <c r="F64" s="546"/>
      <c r="G64" s="546"/>
      <c r="H64" s="546"/>
      <c r="I64" s="546"/>
      <c r="J64" s="541"/>
      <c r="K64" s="256">
        <f>'Licitante (preencher células)'!I46</f>
        <v>0</v>
      </c>
    </row>
    <row r="65" spans="1:255" s="3" customFormat="1" ht="17.2" customHeight="1" x14ac:dyDescent="0.25">
      <c r="A65" s="250" t="s">
        <v>166</v>
      </c>
      <c r="B65" s="251"/>
      <c r="C65" s="251"/>
      <c r="D65" s="251"/>
      <c r="E65" s="251"/>
      <c r="F65" s="251"/>
      <c r="G65" s="251"/>
      <c r="H65" s="251"/>
      <c r="I65" s="251"/>
      <c r="J65" s="251"/>
      <c r="K65" s="257">
        <f>SUM(K58:K64)</f>
        <v>824.68526400000007</v>
      </c>
    </row>
    <row r="66" spans="1:255" ht="17.2" customHeight="1" x14ac:dyDescent="0.25">
      <c r="A66" s="207"/>
      <c r="B66" s="207"/>
      <c r="C66" s="207"/>
      <c r="D66" s="207"/>
      <c r="E66" s="207"/>
      <c r="F66" s="207"/>
      <c r="G66" s="207"/>
      <c r="H66" s="207"/>
      <c r="I66" s="207"/>
      <c r="J66" s="207"/>
      <c r="K66" s="208"/>
    </row>
    <row r="67" spans="1:255" ht="17.2" customHeight="1" x14ac:dyDescent="0.25">
      <c r="A67" s="542" t="s">
        <v>167</v>
      </c>
      <c r="B67" s="542"/>
      <c r="C67" s="542"/>
      <c r="D67" s="542"/>
      <c r="E67" s="542"/>
      <c r="F67" s="542"/>
      <c r="G67" s="542"/>
      <c r="H67" s="542"/>
      <c r="I67" s="542"/>
      <c r="J67" s="542"/>
      <c r="K67" s="542"/>
    </row>
    <row r="68" spans="1:255" ht="17.2" customHeight="1" x14ac:dyDescent="0.25">
      <c r="A68" s="223" t="s">
        <v>168</v>
      </c>
      <c r="B68" s="225"/>
      <c r="C68" s="225"/>
      <c r="D68" s="225"/>
      <c r="E68" s="225"/>
      <c r="F68" s="258"/>
      <c r="G68" s="258"/>
      <c r="H68" s="258"/>
      <c r="I68" s="258"/>
      <c r="J68" s="258"/>
      <c r="K68" s="226" t="s">
        <v>130</v>
      </c>
    </row>
    <row r="69" spans="1:255" ht="17.2" customHeight="1" x14ac:dyDescent="0.25">
      <c r="A69" s="259" t="s">
        <v>169</v>
      </c>
      <c r="B69" s="543" t="s">
        <v>170</v>
      </c>
      <c r="C69" s="543"/>
      <c r="D69" s="543"/>
      <c r="E69" s="543"/>
      <c r="F69" s="543"/>
      <c r="G69" s="543"/>
      <c r="H69" s="543"/>
      <c r="I69" s="543"/>
      <c r="J69" s="543"/>
      <c r="K69" s="260">
        <f>K41</f>
        <v>260.43749666666668</v>
      </c>
    </row>
    <row r="70" spans="1:255" ht="17.2" customHeight="1" x14ac:dyDescent="0.25">
      <c r="A70" s="259" t="s">
        <v>171</v>
      </c>
      <c r="B70" s="543" t="s">
        <v>172</v>
      </c>
      <c r="C70" s="543"/>
      <c r="D70" s="543"/>
      <c r="E70" s="543"/>
      <c r="F70" s="543"/>
      <c r="G70" s="543"/>
      <c r="H70" s="543"/>
      <c r="I70" s="543"/>
      <c r="J70" s="543"/>
      <c r="K70" s="260">
        <f>K54</f>
        <v>939.63555877333317</v>
      </c>
    </row>
    <row r="71" spans="1:255" ht="17.2" customHeight="1" x14ac:dyDescent="0.25">
      <c r="A71" s="259" t="s">
        <v>173</v>
      </c>
      <c r="B71" s="543" t="s">
        <v>174</v>
      </c>
      <c r="C71" s="543"/>
      <c r="D71" s="543"/>
      <c r="E71" s="543"/>
      <c r="F71" s="543"/>
      <c r="G71" s="543"/>
      <c r="H71" s="543"/>
      <c r="I71" s="543"/>
      <c r="J71" s="543"/>
      <c r="K71" s="260">
        <f>K65</f>
        <v>824.68526400000007</v>
      </c>
    </row>
    <row r="72" spans="1:255" ht="17.2" customHeight="1" x14ac:dyDescent="0.25">
      <c r="A72" s="544" t="s">
        <v>175</v>
      </c>
      <c r="B72" s="544"/>
      <c r="C72" s="544"/>
      <c r="D72" s="544"/>
      <c r="E72" s="544"/>
      <c r="F72" s="544"/>
      <c r="G72" s="544"/>
      <c r="H72" s="544"/>
      <c r="I72" s="544"/>
      <c r="J72" s="544"/>
      <c r="K72" s="253">
        <f>SUM(K68:K71)</f>
        <v>2024.7583194399999</v>
      </c>
    </row>
    <row r="73" spans="1:255" ht="17.2" customHeight="1" x14ac:dyDescent="0.25">
      <c r="A73" s="207"/>
      <c r="B73" s="207"/>
      <c r="C73" s="207"/>
      <c r="D73" s="207"/>
      <c r="E73" s="207"/>
      <c r="F73" s="207"/>
      <c r="G73" s="207"/>
      <c r="H73" s="207"/>
      <c r="I73" s="207"/>
      <c r="J73" s="207"/>
      <c r="K73" s="208"/>
    </row>
    <row r="74" spans="1:255" ht="17.2" customHeight="1" x14ac:dyDescent="0.25">
      <c r="A74" s="545" t="s">
        <v>176</v>
      </c>
      <c r="B74" s="545"/>
      <c r="C74" s="545"/>
      <c r="D74" s="545"/>
      <c r="E74" s="545"/>
      <c r="F74" s="545"/>
      <c r="G74" s="545"/>
      <c r="H74" s="545"/>
      <c r="I74" s="545"/>
      <c r="J74" s="545"/>
      <c r="K74" s="545"/>
    </row>
    <row r="75" spans="1:255" ht="17.2" customHeight="1" x14ac:dyDescent="0.25">
      <c r="A75" s="261" t="s">
        <v>177</v>
      </c>
      <c r="B75" s="224"/>
      <c r="C75" s="224"/>
      <c r="D75" s="224"/>
      <c r="E75" s="224"/>
      <c r="F75" s="236"/>
      <c r="G75" s="236"/>
      <c r="H75" s="236"/>
      <c r="I75" s="236"/>
      <c r="J75" s="233" t="s">
        <v>46</v>
      </c>
      <c r="K75" s="262" t="s">
        <v>130</v>
      </c>
    </row>
    <row r="76" spans="1:255" ht="17.2" customHeight="1" x14ac:dyDescent="0.25">
      <c r="A76" s="211" t="s">
        <v>47</v>
      </c>
      <c r="B76" s="547" t="s">
        <v>178</v>
      </c>
      <c r="C76" s="547"/>
      <c r="D76" s="547"/>
      <c r="E76" s="547"/>
      <c r="F76" s="547"/>
      <c r="G76" s="547"/>
      <c r="H76" s="547"/>
      <c r="I76" s="547"/>
      <c r="J76" s="263">
        <f>'Licitante (preencher células)'!I130</f>
        <v>4.1999999999999997E-3</v>
      </c>
      <c r="K76" s="229">
        <f>ROUND($J$76*($K$35+($K35*0.121)+$K$39),2)</f>
        <v>11.6</v>
      </c>
      <c r="L76" s="59"/>
    </row>
    <row r="77" spans="1:255" ht="17.2" customHeight="1" x14ac:dyDescent="0.25">
      <c r="A77" s="211" t="s">
        <v>52</v>
      </c>
      <c r="B77" s="249" t="s">
        <v>50</v>
      </c>
      <c r="C77" s="249"/>
      <c r="D77" s="249"/>
      <c r="E77" s="249"/>
      <c r="F77" s="254"/>
      <c r="G77" s="255"/>
      <c r="H77" s="255"/>
      <c r="I77" s="255"/>
      <c r="J77" s="264">
        <f>J76*J53</f>
        <v>3.3599999999999998E-4</v>
      </c>
      <c r="K77" s="229">
        <f>K76*J53</f>
        <v>0.92799999999999994</v>
      </c>
    </row>
    <row r="78" spans="1:255" ht="17.2" customHeight="1" x14ac:dyDescent="0.25">
      <c r="A78" s="211" t="s">
        <v>55</v>
      </c>
      <c r="B78" s="249" t="s">
        <v>179</v>
      </c>
      <c r="C78" s="249"/>
      <c r="D78" s="249"/>
      <c r="E78" s="249"/>
      <c r="F78" s="254"/>
      <c r="G78" s="255"/>
      <c r="H78" s="255"/>
      <c r="I78" s="255"/>
      <c r="J78" s="264">
        <f>(7/30)/12</f>
        <v>1.9444444444444445E-2</v>
      </c>
      <c r="K78" s="229">
        <f>ROUND(J78*K35,2)</f>
        <v>44.58</v>
      </c>
      <c r="L78" s="59"/>
      <c r="M78" s="61"/>
    </row>
    <row r="79" spans="1:255" ht="17.2" customHeight="1" x14ac:dyDescent="0.25">
      <c r="A79" s="211" t="s">
        <v>67</v>
      </c>
      <c r="B79" s="212" t="s">
        <v>180</v>
      </c>
      <c r="C79" s="212"/>
      <c r="D79" s="212"/>
      <c r="E79" s="212"/>
      <c r="F79" s="254"/>
      <c r="G79" s="255"/>
      <c r="H79" s="255"/>
      <c r="I79" s="255"/>
      <c r="J79" s="264">
        <f>J54*J78</f>
        <v>7.1555555555555565E-3</v>
      </c>
      <c r="K79" s="229">
        <f>K78*J54</f>
        <v>16.405440000000002</v>
      </c>
      <c r="L79" s="62"/>
    </row>
    <row r="80" spans="1:255" s="64" customFormat="1" ht="17.2" customHeight="1" x14ac:dyDescent="0.25">
      <c r="A80" s="211" t="s">
        <v>69</v>
      </c>
      <c r="B80" s="547" t="s">
        <v>181</v>
      </c>
      <c r="C80" s="547"/>
      <c r="D80" s="547"/>
      <c r="E80" s="547"/>
      <c r="F80" s="547"/>
      <c r="G80" s="547"/>
      <c r="H80" s="547"/>
      <c r="I80" s="547"/>
      <c r="J80" s="265">
        <v>0.04</v>
      </c>
      <c r="K80" s="229">
        <f>J80*K35</f>
        <v>91.716800000000006</v>
      </c>
      <c r="IU80" s="2"/>
    </row>
    <row r="81" spans="1:255" s="64" customFormat="1" ht="17.2" customHeight="1" x14ac:dyDescent="0.25">
      <c r="A81" s="250" t="s">
        <v>175</v>
      </c>
      <c r="B81" s="266"/>
      <c r="C81" s="266"/>
      <c r="D81" s="266"/>
      <c r="E81" s="266"/>
      <c r="F81" s="266"/>
      <c r="G81" s="266"/>
      <c r="H81" s="266"/>
      <c r="I81" s="266"/>
      <c r="J81" s="267"/>
      <c r="K81" s="268">
        <f>SUM(K76:K80)</f>
        <v>165.23024000000001</v>
      </c>
      <c r="IU81" s="2"/>
    </row>
    <row r="82" spans="1:255" s="64" customFormat="1" ht="17.2" customHeight="1" x14ac:dyDescent="0.25">
      <c r="A82" s="207"/>
      <c r="B82" s="207"/>
      <c r="C82" s="207"/>
      <c r="D82" s="207"/>
      <c r="E82" s="207"/>
      <c r="F82" s="207"/>
      <c r="G82" s="207"/>
      <c r="H82" s="207"/>
      <c r="I82" s="207"/>
      <c r="J82" s="207"/>
      <c r="K82" s="208"/>
      <c r="IU82" s="2"/>
    </row>
    <row r="83" spans="1:255" ht="17.2" customHeight="1" x14ac:dyDescent="0.25">
      <c r="A83" s="545" t="s">
        <v>182</v>
      </c>
      <c r="B83" s="545"/>
      <c r="C83" s="545"/>
      <c r="D83" s="545"/>
      <c r="E83" s="545"/>
      <c r="F83" s="545"/>
      <c r="G83" s="545"/>
      <c r="H83" s="545"/>
      <c r="I83" s="545"/>
      <c r="J83" s="545"/>
      <c r="K83" s="545"/>
    </row>
    <row r="84" spans="1:255" ht="38.299999999999997" customHeight="1" x14ac:dyDescent="0.25">
      <c r="A84" s="548" t="s">
        <v>183</v>
      </c>
      <c r="B84" s="548"/>
      <c r="C84" s="548"/>
      <c r="D84" s="548"/>
      <c r="E84" s="548"/>
      <c r="F84" s="548"/>
      <c r="G84" s="548"/>
      <c r="H84" s="548"/>
      <c r="I84" s="548"/>
      <c r="J84" s="548"/>
      <c r="K84" s="548"/>
    </row>
    <row r="85" spans="1:255" ht="42.75" customHeight="1" x14ac:dyDescent="0.25">
      <c r="A85" s="548" t="s">
        <v>184</v>
      </c>
      <c r="B85" s="548"/>
      <c r="C85" s="548"/>
      <c r="D85" s="548"/>
      <c r="E85" s="548"/>
      <c r="F85" s="548"/>
      <c r="G85" s="548"/>
      <c r="H85" s="548"/>
      <c r="I85" s="548"/>
      <c r="J85" s="548"/>
      <c r="K85" s="548"/>
    </row>
    <row r="86" spans="1:255" ht="38.950000000000003" customHeight="1" x14ac:dyDescent="0.25">
      <c r="A86" s="549" t="s">
        <v>185</v>
      </c>
      <c r="B86" s="549"/>
      <c r="C86" s="270">
        <f>K35</f>
        <v>2292.92</v>
      </c>
      <c r="D86" s="549" t="s">
        <v>186</v>
      </c>
      <c r="E86" s="549"/>
      <c r="F86" s="550">
        <f>K72-(K60+K58)+K88</f>
        <v>1773.5185194399999</v>
      </c>
      <c r="G86" s="550"/>
      <c r="H86" s="269" t="s">
        <v>187</v>
      </c>
      <c r="I86" s="270">
        <f>K81</f>
        <v>165.23024000000001</v>
      </c>
      <c r="J86" s="271" t="s">
        <v>188</v>
      </c>
      <c r="K86" s="272">
        <f>C86+F86+I86</f>
        <v>4231.66875944</v>
      </c>
    </row>
    <row r="87" spans="1:255" ht="17.2" customHeight="1" x14ac:dyDescent="0.3">
      <c r="A87" s="223" t="s">
        <v>189</v>
      </c>
      <c r="B87" s="234"/>
      <c r="C87" s="234"/>
      <c r="D87" s="234"/>
      <c r="E87" s="234"/>
      <c r="F87" s="234"/>
      <c r="G87" s="235"/>
      <c r="H87" s="235"/>
      <c r="I87" s="236"/>
      <c r="J87" s="273" t="s">
        <v>46</v>
      </c>
      <c r="K87" s="244" t="s">
        <v>130</v>
      </c>
    </row>
    <row r="88" spans="1:255" ht="17.2" customHeight="1" x14ac:dyDescent="0.25">
      <c r="A88" s="241" t="s">
        <v>47</v>
      </c>
      <c r="B88" s="551" t="s">
        <v>190</v>
      </c>
      <c r="C88" s="551"/>
      <c r="D88" s="551"/>
      <c r="E88" s="551"/>
      <c r="F88" s="551"/>
      <c r="G88" s="551"/>
      <c r="H88" s="551"/>
      <c r="I88" s="551"/>
      <c r="J88" s="346">
        <f>'Licitante (preencher células)'!I137</f>
        <v>9.0749999999999997E-2</v>
      </c>
      <c r="K88" s="240">
        <f>ROUND(J88*(K35+K35*J54),2)</f>
        <v>284.66000000000003</v>
      </c>
    </row>
    <row r="89" spans="1:255" ht="17.2" customHeight="1" x14ac:dyDescent="0.25">
      <c r="A89" s="274" t="s">
        <v>49</v>
      </c>
      <c r="B89" s="552" t="s">
        <v>191</v>
      </c>
      <c r="C89" s="552"/>
      <c r="D89" s="552"/>
      <c r="E89" s="552"/>
      <c r="F89" s="552"/>
      <c r="G89" s="552"/>
      <c r="H89" s="552"/>
      <c r="I89" s="552"/>
      <c r="J89" s="275">
        <f>'Licitante (preencher células)'!I138</f>
        <v>2.7378507871321013E-3</v>
      </c>
      <c r="K89" s="240">
        <f>ROUND($J89*$K$86,2)</f>
        <v>11.59</v>
      </c>
    </row>
    <row r="90" spans="1:255" ht="17.2" customHeight="1" x14ac:dyDescent="0.25">
      <c r="A90" s="214" t="s">
        <v>52</v>
      </c>
      <c r="B90" s="552" t="s">
        <v>192</v>
      </c>
      <c r="C90" s="552"/>
      <c r="D90" s="552"/>
      <c r="E90" s="552"/>
      <c r="F90" s="552"/>
      <c r="G90" s="552"/>
      <c r="H90" s="552"/>
      <c r="I90" s="552"/>
      <c r="J90" s="275">
        <f>'Licitante (preencher células)'!I139</f>
        <v>2.0533880903490757E-4</v>
      </c>
      <c r="K90" s="240">
        <f>ROUND($J90*$K$86,2)</f>
        <v>0.87</v>
      </c>
    </row>
    <row r="91" spans="1:255" ht="17.2" customHeight="1" x14ac:dyDescent="0.25">
      <c r="A91" s="211" t="s">
        <v>55</v>
      </c>
      <c r="B91" s="552" t="s">
        <v>193</v>
      </c>
      <c r="C91" s="552"/>
      <c r="D91" s="552"/>
      <c r="E91" s="552"/>
      <c r="F91" s="552"/>
      <c r="G91" s="552"/>
      <c r="H91" s="552"/>
      <c r="I91" s="552"/>
      <c r="J91" s="275">
        <f>'Licitante (preencher células)'!I140</f>
        <v>3.2032854209445585E-4</v>
      </c>
      <c r="K91" s="240">
        <f>ROUND($J91*$K$86,2)</f>
        <v>1.36</v>
      </c>
    </row>
    <row r="92" spans="1:255" ht="17.2" customHeight="1" x14ac:dyDescent="0.25">
      <c r="A92" s="214" t="s">
        <v>67</v>
      </c>
      <c r="B92" s="547" t="s">
        <v>194</v>
      </c>
      <c r="C92" s="547"/>
      <c r="D92" s="547"/>
      <c r="E92" s="547"/>
      <c r="F92" s="547"/>
      <c r="G92" s="547"/>
      <c r="H92" s="547"/>
      <c r="I92" s="547"/>
      <c r="J92" s="275">
        <f>'Licitante (preencher células)'!I141</f>
        <v>6.570841889117043E-3</v>
      </c>
      <c r="K92" s="240">
        <f>ROUND((C86*0.121+(J54*(C86*0.121)))*J92+((K54-(C86*(J54-J53))+K65-K58-K60+K81)*J92),2)</f>
        <v>7.31</v>
      </c>
    </row>
    <row r="93" spans="1:255" ht="17.2" customHeight="1" x14ac:dyDescent="0.25">
      <c r="A93" s="214" t="s">
        <v>69</v>
      </c>
      <c r="B93" s="553" t="s">
        <v>195</v>
      </c>
      <c r="C93" s="553"/>
      <c r="D93" s="553"/>
      <c r="E93" s="553"/>
      <c r="F93" s="553"/>
      <c r="G93" s="553"/>
      <c r="H93" s="553"/>
      <c r="I93" s="553"/>
      <c r="J93" s="275">
        <f>'Licitante (preencher células)'!I142</f>
        <v>8.2135523613963042E-3</v>
      </c>
      <c r="K93" s="240">
        <f>ROUND(J93*(K86-C86*(J54-J53)),2)</f>
        <v>29.33</v>
      </c>
    </row>
    <row r="94" spans="1:255" ht="17.2" customHeight="1" x14ac:dyDescent="0.25">
      <c r="A94" s="211" t="s">
        <v>71</v>
      </c>
      <c r="B94" s="554" t="str">
        <f>'Licitante (preencher células)'!B143</f>
        <v>Outros (especificar)</v>
      </c>
      <c r="C94" s="554"/>
      <c r="D94" s="554"/>
      <c r="E94" s="554"/>
      <c r="F94" s="554"/>
      <c r="G94" s="554"/>
      <c r="H94" s="554"/>
      <c r="I94" s="554"/>
      <c r="J94" s="275">
        <f>'Licitante (preencher células)'!I143</f>
        <v>0</v>
      </c>
      <c r="K94" s="240">
        <f>TRUNC((J94*K86),2)</f>
        <v>0</v>
      </c>
    </row>
    <row r="95" spans="1:255" ht="17.2" customHeight="1" x14ac:dyDescent="0.25">
      <c r="A95" s="211" t="s">
        <v>72</v>
      </c>
      <c r="B95" s="554" t="str">
        <f>'Licitante (preencher células)'!B144</f>
        <v>Outros (especificar)</v>
      </c>
      <c r="C95" s="554"/>
      <c r="D95" s="554"/>
      <c r="E95" s="554"/>
      <c r="F95" s="554"/>
      <c r="G95" s="554"/>
      <c r="H95" s="554"/>
      <c r="I95" s="554"/>
      <c r="J95" s="275">
        <f>'Licitante (preencher células)'!I144</f>
        <v>0</v>
      </c>
      <c r="K95" s="240">
        <f>TRUNC((J95*K86),2)</f>
        <v>0</v>
      </c>
    </row>
    <row r="96" spans="1:255" s="64" customFormat="1" ht="17.2" customHeight="1" x14ac:dyDescent="0.25">
      <c r="A96" s="250" t="s">
        <v>175</v>
      </c>
      <c r="B96" s="251"/>
      <c r="C96" s="251"/>
      <c r="D96" s="251"/>
      <c r="E96" s="251"/>
      <c r="F96" s="251"/>
      <c r="G96" s="251"/>
      <c r="H96" s="251"/>
      <c r="I96" s="276"/>
      <c r="J96" s="277"/>
      <c r="K96" s="268">
        <f>SUM(K88:K95)</f>
        <v>335.12</v>
      </c>
      <c r="IU96" s="2"/>
    </row>
    <row r="97" spans="1:255" ht="17.2" customHeight="1" x14ac:dyDescent="0.25">
      <c r="A97" s="207"/>
      <c r="B97" s="207"/>
      <c r="C97" s="207"/>
      <c r="D97" s="207"/>
      <c r="E97" s="207"/>
      <c r="F97" s="207"/>
      <c r="G97" s="207"/>
      <c r="H97" s="207"/>
      <c r="I97" s="207"/>
      <c r="J97" s="207"/>
      <c r="K97" s="208"/>
    </row>
    <row r="98" spans="1:255" ht="17.2" customHeight="1" x14ac:dyDescent="0.25">
      <c r="A98" s="538" t="s">
        <v>196</v>
      </c>
      <c r="B98" s="538"/>
      <c r="C98" s="538"/>
      <c r="D98" s="538"/>
      <c r="E98" s="538"/>
      <c r="F98" s="538"/>
      <c r="G98" s="538"/>
      <c r="H98" s="538"/>
      <c r="I98" s="538"/>
      <c r="J98" s="538"/>
      <c r="K98" s="538"/>
    </row>
    <row r="99" spans="1:255" ht="17.2" customHeight="1" x14ac:dyDescent="0.25">
      <c r="A99" s="555" t="s">
        <v>197</v>
      </c>
      <c r="B99" s="555"/>
      <c r="C99" s="555"/>
      <c r="D99" s="555"/>
      <c r="E99" s="555"/>
      <c r="F99" s="555"/>
      <c r="G99" s="555"/>
      <c r="H99" s="555"/>
      <c r="I99" s="555"/>
      <c r="J99" s="555"/>
      <c r="K99" s="279" t="s">
        <v>130</v>
      </c>
    </row>
    <row r="100" spans="1:255" ht="17.2" customHeight="1" x14ac:dyDescent="0.25">
      <c r="A100" s="280" t="s">
        <v>47</v>
      </c>
      <c r="B100" s="556" t="s">
        <v>198</v>
      </c>
      <c r="C100" s="556"/>
      <c r="D100" s="556"/>
      <c r="E100" s="556"/>
      <c r="F100" s="556"/>
      <c r="G100" s="556"/>
      <c r="H100" s="556"/>
      <c r="I100" s="556"/>
      <c r="J100" s="556"/>
      <c r="K100" s="281">
        <v>0</v>
      </c>
    </row>
    <row r="101" spans="1:255" s="64" customFormat="1" ht="17.2" customHeight="1" x14ac:dyDescent="0.25">
      <c r="A101" s="250" t="s">
        <v>175</v>
      </c>
      <c r="B101" s="251"/>
      <c r="C101" s="251"/>
      <c r="D101" s="251"/>
      <c r="E101" s="251"/>
      <c r="F101" s="251"/>
      <c r="G101" s="251"/>
      <c r="H101" s="251"/>
      <c r="I101" s="557"/>
      <c r="J101" s="557"/>
      <c r="K101" s="268">
        <f>K100</f>
        <v>0</v>
      </c>
      <c r="IU101" s="2"/>
    </row>
    <row r="102" spans="1:255" ht="17.2" customHeight="1" x14ac:dyDescent="0.25">
      <c r="A102" s="207"/>
      <c r="B102" s="207"/>
      <c r="C102" s="207"/>
      <c r="D102" s="207"/>
      <c r="E102" s="207"/>
      <c r="F102" s="207"/>
      <c r="G102" s="207"/>
      <c r="H102" s="207"/>
      <c r="I102" s="207"/>
      <c r="J102" s="207"/>
      <c r="K102" s="208"/>
    </row>
    <row r="103" spans="1:255" s="3" customFormat="1" ht="17.2" customHeight="1" x14ac:dyDescent="0.25">
      <c r="A103" s="529" t="s">
        <v>199</v>
      </c>
      <c r="B103" s="529"/>
      <c r="C103" s="529"/>
      <c r="D103" s="529"/>
      <c r="E103" s="529"/>
      <c r="F103" s="529"/>
      <c r="G103" s="529"/>
      <c r="H103" s="529"/>
      <c r="I103" s="529"/>
      <c r="J103" s="529"/>
      <c r="K103" s="529"/>
    </row>
    <row r="104" spans="1:255" ht="17.2" customHeight="1" x14ac:dyDescent="0.25">
      <c r="A104" s="555" t="s">
        <v>200</v>
      </c>
      <c r="B104" s="555"/>
      <c r="C104" s="555"/>
      <c r="D104" s="555"/>
      <c r="E104" s="555"/>
      <c r="F104" s="555"/>
      <c r="G104" s="555"/>
      <c r="H104" s="555"/>
      <c r="I104" s="555"/>
      <c r="J104" s="555"/>
      <c r="K104" s="279" t="s">
        <v>130</v>
      </c>
    </row>
    <row r="105" spans="1:255" ht="17.2" customHeight="1" x14ac:dyDescent="0.25">
      <c r="A105" s="282" t="s">
        <v>201</v>
      </c>
      <c r="B105" s="539" t="s">
        <v>202</v>
      </c>
      <c r="C105" s="539"/>
      <c r="D105" s="539"/>
      <c r="E105" s="539"/>
      <c r="F105" s="254"/>
      <c r="G105" s="255"/>
      <c r="H105" s="255"/>
      <c r="I105" s="255"/>
      <c r="J105" s="255"/>
      <c r="K105" s="283">
        <f>K96</f>
        <v>335.12</v>
      </c>
    </row>
    <row r="106" spans="1:255" ht="17.2" customHeight="1" x14ac:dyDescent="0.25">
      <c r="A106" s="282" t="s">
        <v>203</v>
      </c>
      <c r="B106" s="539" t="s">
        <v>204</v>
      </c>
      <c r="C106" s="539"/>
      <c r="D106" s="539"/>
      <c r="E106" s="539"/>
      <c r="F106" s="284"/>
      <c r="G106" s="284"/>
      <c r="H106" s="284"/>
      <c r="I106" s="284"/>
      <c r="J106" s="284"/>
      <c r="K106" s="283">
        <f>K101</f>
        <v>0</v>
      </c>
    </row>
    <row r="107" spans="1:255" s="3" customFormat="1" ht="17.2" customHeight="1" x14ac:dyDescent="0.25">
      <c r="A107" s="250" t="s">
        <v>175</v>
      </c>
      <c r="B107" s="251"/>
      <c r="C107" s="251"/>
      <c r="D107" s="251"/>
      <c r="E107" s="251"/>
      <c r="F107" s="251"/>
      <c r="G107" s="251"/>
      <c r="H107" s="251"/>
      <c r="I107" s="251"/>
      <c r="J107" s="276"/>
      <c r="K107" s="257">
        <f>SUM(K105:K106)</f>
        <v>335.12</v>
      </c>
      <c r="L107" s="49"/>
    </row>
    <row r="108" spans="1:255" ht="17.2" customHeight="1" x14ac:dyDescent="0.25">
      <c r="A108" s="207"/>
      <c r="B108" s="207"/>
      <c r="C108" s="207"/>
      <c r="D108" s="207"/>
      <c r="E108" s="207"/>
      <c r="F108" s="207"/>
      <c r="G108" s="207"/>
      <c r="H108" s="207"/>
      <c r="I108" s="207"/>
      <c r="J108" s="207"/>
      <c r="K108" s="208"/>
    </row>
    <row r="109" spans="1:255" s="3" customFormat="1" ht="17.2" customHeight="1" x14ac:dyDescent="0.25">
      <c r="A109" s="558" t="s">
        <v>205</v>
      </c>
      <c r="B109" s="558"/>
      <c r="C109" s="558"/>
      <c r="D109" s="558"/>
      <c r="E109" s="558"/>
      <c r="F109" s="558"/>
      <c r="G109" s="558"/>
      <c r="H109" s="558"/>
      <c r="I109" s="558"/>
      <c r="J109" s="558"/>
      <c r="K109" s="558"/>
    </row>
    <row r="110" spans="1:255" ht="17.2" customHeight="1" x14ac:dyDescent="0.25">
      <c r="A110" s="555" t="s">
        <v>206</v>
      </c>
      <c r="B110" s="555"/>
      <c r="C110" s="555"/>
      <c r="D110" s="555"/>
      <c r="E110" s="555"/>
      <c r="F110" s="555"/>
      <c r="G110" s="555"/>
      <c r="H110" s="555"/>
      <c r="I110" s="555"/>
      <c r="J110" s="555"/>
      <c r="K110" s="279" t="s">
        <v>130</v>
      </c>
    </row>
    <row r="111" spans="1:255" ht="17.2" customHeight="1" x14ac:dyDescent="0.25">
      <c r="A111" s="211" t="s">
        <v>47</v>
      </c>
      <c r="B111" s="539" t="s">
        <v>207</v>
      </c>
      <c r="C111" s="539"/>
      <c r="D111" s="539"/>
      <c r="E111" s="539"/>
      <c r="F111" s="254"/>
      <c r="G111" s="255"/>
      <c r="H111" s="255"/>
      <c r="I111" s="255"/>
      <c r="J111" s="255"/>
      <c r="K111" s="285">
        <f>'Licitante (preencher células)'!I157</f>
        <v>121.93666666666667</v>
      </c>
    </row>
    <row r="112" spans="1:255" s="3" customFormat="1" ht="17.2" customHeight="1" x14ac:dyDescent="0.25">
      <c r="A112" s="250" t="s">
        <v>175</v>
      </c>
      <c r="B112" s="251"/>
      <c r="C112" s="251"/>
      <c r="D112" s="251"/>
      <c r="E112" s="251"/>
      <c r="F112" s="251"/>
      <c r="G112" s="251"/>
      <c r="H112" s="251"/>
      <c r="I112" s="251"/>
      <c r="J112" s="276"/>
      <c r="K112" s="257">
        <f>SUM(K111:K111)</f>
        <v>121.93666666666667</v>
      </c>
      <c r="L112" s="49"/>
    </row>
    <row r="113" spans="1:255" ht="17.2" customHeight="1" x14ac:dyDescent="0.25">
      <c r="A113" s="207"/>
      <c r="B113" s="207"/>
      <c r="C113" s="207"/>
      <c r="D113" s="207"/>
      <c r="E113" s="207"/>
      <c r="F113" s="207"/>
      <c r="G113" s="207"/>
      <c r="H113" s="207"/>
      <c r="I113" s="207"/>
      <c r="J113" s="207"/>
      <c r="K113" s="208"/>
    </row>
    <row r="114" spans="1:255" s="3" customFormat="1" ht="17.2" customHeight="1" x14ac:dyDescent="0.25">
      <c r="A114" s="559" t="s">
        <v>208</v>
      </c>
      <c r="B114" s="559"/>
      <c r="C114" s="559"/>
      <c r="D114" s="559"/>
      <c r="E114" s="559"/>
      <c r="F114" s="559"/>
      <c r="G114" s="559"/>
      <c r="H114" s="559"/>
      <c r="I114" s="559"/>
      <c r="J114" s="559"/>
      <c r="K114" s="286">
        <f>K35+K72+K81+K107+K112</f>
        <v>4939.9652261066658</v>
      </c>
      <c r="L114" s="49"/>
    </row>
    <row r="115" spans="1:255" ht="17.2" customHeight="1" x14ac:dyDescent="0.25">
      <c r="A115" s="207"/>
      <c r="B115" s="207"/>
      <c r="C115" s="207"/>
      <c r="D115" s="207"/>
      <c r="E115" s="207"/>
      <c r="F115" s="207"/>
      <c r="G115" s="207"/>
      <c r="H115" s="207"/>
      <c r="I115" s="207"/>
      <c r="J115" s="207"/>
      <c r="K115" s="208"/>
    </row>
    <row r="116" spans="1:255" ht="17.2" customHeight="1" x14ac:dyDescent="0.25">
      <c r="A116" s="560" t="s">
        <v>209</v>
      </c>
      <c r="B116" s="560"/>
      <c r="C116" s="560"/>
      <c r="D116" s="560"/>
      <c r="E116" s="560"/>
      <c r="F116" s="560"/>
      <c r="G116" s="560"/>
      <c r="H116" s="560"/>
      <c r="I116" s="560"/>
      <c r="J116" s="560"/>
      <c r="K116" s="560"/>
    </row>
    <row r="117" spans="1:255" ht="17.2" customHeight="1" x14ac:dyDescent="0.25">
      <c r="A117" s="278" t="s">
        <v>210</v>
      </c>
      <c r="B117" s="287"/>
      <c r="C117" s="287"/>
      <c r="D117" s="287"/>
      <c r="E117" s="287"/>
      <c r="F117" s="287"/>
      <c r="G117" s="287"/>
      <c r="H117" s="287"/>
      <c r="I117" s="288"/>
      <c r="J117" s="289" t="s">
        <v>46</v>
      </c>
      <c r="K117" s="279" t="s">
        <v>130</v>
      </c>
    </row>
    <row r="118" spans="1:255" ht="17.2" customHeight="1" x14ac:dyDescent="0.25">
      <c r="A118" s="214" t="s">
        <v>47</v>
      </c>
      <c r="B118" s="290" t="s">
        <v>211</v>
      </c>
      <c r="C118" s="290"/>
      <c r="D118" s="290"/>
      <c r="E118" s="290"/>
      <c r="F118" s="290"/>
      <c r="G118" s="290"/>
      <c r="H118" s="290"/>
      <c r="I118" s="290"/>
      <c r="J118" s="291">
        <f>'Licitante (preencher células)'!D161</f>
        <v>0.06</v>
      </c>
      <c r="K118" s="240">
        <f>J118*K114</f>
        <v>296.39791356639995</v>
      </c>
      <c r="M118" s="90"/>
    </row>
    <row r="119" spans="1:255" ht="17.2" customHeight="1" x14ac:dyDescent="0.25">
      <c r="A119" s="211" t="s">
        <v>49</v>
      </c>
      <c r="B119" s="292" t="s">
        <v>90</v>
      </c>
      <c r="C119" s="292"/>
      <c r="D119" s="292"/>
      <c r="E119" s="292"/>
      <c r="F119" s="292"/>
      <c r="G119" s="292"/>
      <c r="H119" s="292"/>
      <c r="I119" s="293"/>
      <c r="J119" s="294">
        <f>'Licitante (preencher células)'!D162</f>
        <v>6.7900000000000002E-2</v>
      </c>
      <c r="K119" s="240">
        <f>J119*(K114+K118)</f>
        <v>355.54905718380121</v>
      </c>
    </row>
    <row r="120" spans="1:255" s="64" customFormat="1" ht="17.2" customHeight="1" x14ac:dyDescent="0.25">
      <c r="A120" s="530" t="s">
        <v>52</v>
      </c>
      <c r="B120" s="292" t="s">
        <v>212</v>
      </c>
      <c r="C120" s="292"/>
      <c r="D120" s="292"/>
      <c r="E120" s="292"/>
      <c r="F120" s="292"/>
      <c r="G120" s="292"/>
      <c r="H120" s="292"/>
      <c r="I120" s="295" t="s">
        <v>213</v>
      </c>
      <c r="J120" s="561">
        <f>'Licitante (preencher células)'!E167</f>
        <v>0.11749999999999999</v>
      </c>
      <c r="K120" s="562">
        <f>J120*K135</f>
        <v>744.5322188449652</v>
      </c>
      <c r="IU120" s="2"/>
    </row>
    <row r="121" spans="1:255" s="64" customFormat="1" ht="17.2" customHeight="1" x14ac:dyDescent="0.25">
      <c r="A121" s="530"/>
      <c r="B121" s="227"/>
      <c r="C121" s="563" t="s">
        <v>214</v>
      </c>
      <c r="D121" s="563"/>
      <c r="E121" s="563"/>
      <c r="F121" s="296" t="s">
        <v>215</v>
      </c>
      <c r="G121" s="297"/>
      <c r="H121" s="297"/>
      <c r="I121" s="298">
        <f>'Licitante (preencher células)'!D165</f>
        <v>1.6500000000000001E-2</v>
      </c>
      <c r="J121" s="561"/>
      <c r="K121" s="562"/>
      <c r="IU121" s="2"/>
    </row>
    <row r="122" spans="1:255" s="64" customFormat="1" ht="17.2" customHeight="1" x14ac:dyDescent="0.25">
      <c r="A122" s="530"/>
      <c r="B122" s="207"/>
      <c r="C122" s="207"/>
      <c r="D122" s="207"/>
      <c r="E122" s="207"/>
      <c r="F122" s="296" t="s">
        <v>216</v>
      </c>
      <c r="G122" s="297"/>
      <c r="H122" s="297"/>
      <c r="I122" s="298">
        <f>'Licitante (preencher células)'!D166</f>
        <v>7.5999999999999998E-2</v>
      </c>
      <c r="J122" s="561"/>
      <c r="K122" s="562"/>
      <c r="IU122" s="2"/>
    </row>
    <row r="123" spans="1:255" s="64" customFormat="1" ht="17.2" customHeight="1" x14ac:dyDescent="0.25">
      <c r="A123" s="530"/>
      <c r="B123" s="207"/>
      <c r="C123" s="563" t="s">
        <v>97</v>
      </c>
      <c r="D123" s="563"/>
      <c r="E123" s="563"/>
      <c r="F123" s="296" t="s">
        <v>217</v>
      </c>
      <c r="G123" s="297"/>
      <c r="H123" s="297"/>
      <c r="I123" s="298">
        <f>'Licitante (preencher células)'!D167</f>
        <v>2.5000000000000001E-2</v>
      </c>
      <c r="J123" s="561"/>
      <c r="K123" s="562"/>
      <c r="IU123" s="2"/>
    </row>
    <row r="124" spans="1:255" s="3" customFormat="1" ht="17.2" customHeight="1" x14ac:dyDescent="0.25">
      <c r="A124" s="250" t="s">
        <v>218</v>
      </c>
      <c r="B124" s="251"/>
      <c r="C124" s="251"/>
      <c r="D124" s="251"/>
      <c r="E124" s="251"/>
      <c r="F124" s="251"/>
      <c r="G124" s="251"/>
      <c r="H124" s="251"/>
      <c r="I124" s="266"/>
      <c r="J124" s="251"/>
      <c r="K124" s="268">
        <f>SUM(K118:K120)</f>
        <v>1396.4791895951664</v>
      </c>
      <c r="L124" s="98"/>
    </row>
    <row r="125" spans="1:255" s="64" customFormat="1" ht="17.2" customHeight="1" x14ac:dyDescent="0.35">
      <c r="A125" s="228"/>
      <c r="B125" s="228"/>
      <c r="C125" s="228"/>
      <c r="D125" s="228"/>
      <c r="E125" s="228"/>
      <c r="F125" s="228"/>
      <c r="G125" s="228"/>
      <c r="H125" s="228"/>
      <c r="I125" s="228"/>
      <c r="J125" s="228"/>
      <c r="K125" s="299"/>
      <c r="IU125" s="2"/>
    </row>
    <row r="126" spans="1:255" ht="17.2" customHeight="1" x14ac:dyDescent="0.25">
      <c r="A126" s="564" t="s">
        <v>219</v>
      </c>
      <c r="B126" s="564"/>
      <c r="C126" s="564"/>
      <c r="D126" s="564"/>
      <c r="E126" s="564"/>
      <c r="F126" s="564"/>
      <c r="G126" s="564"/>
      <c r="H126" s="564"/>
      <c r="I126" s="564"/>
      <c r="J126" s="564"/>
      <c r="K126" s="300"/>
    </row>
    <row r="127" spans="1:255" ht="17.2" customHeight="1" x14ac:dyDescent="0.25">
      <c r="A127" s="565" t="s">
        <v>220</v>
      </c>
      <c r="B127" s="565"/>
      <c r="C127" s="565"/>
      <c r="D127" s="565"/>
      <c r="E127" s="565"/>
      <c r="F127" s="565"/>
      <c r="G127" s="565"/>
      <c r="H127" s="565"/>
      <c r="I127" s="565"/>
      <c r="J127" s="565"/>
      <c r="K127" s="279" t="s">
        <v>130</v>
      </c>
    </row>
    <row r="128" spans="1:255" ht="17.2" customHeight="1" x14ac:dyDescent="0.25">
      <c r="A128" s="211" t="s">
        <v>47</v>
      </c>
      <c r="B128" s="292" t="s">
        <v>128</v>
      </c>
      <c r="C128" s="212"/>
      <c r="D128" s="212"/>
      <c r="E128" s="212"/>
      <c r="F128" s="212"/>
      <c r="G128" s="212"/>
      <c r="H128" s="212"/>
      <c r="I128" s="212"/>
      <c r="J128" s="212"/>
      <c r="K128" s="229">
        <f>K35</f>
        <v>2292.92</v>
      </c>
    </row>
    <row r="129" spans="1:13" ht="17.2" customHeight="1" x14ac:dyDescent="0.25">
      <c r="A129" s="211" t="s">
        <v>49</v>
      </c>
      <c r="B129" s="292" t="s">
        <v>221</v>
      </c>
      <c r="C129" s="212"/>
      <c r="D129" s="212"/>
      <c r="E129" s="212"/>
      <c r="F129" s="212"/>
      <c r="G129" s="212"/>
      <c r="H129" s="212"/>
      <c r="I129" s="212"/>
      <c r="J129" s="212"/>
      <c r="K129" s="229">
        <f>K72</f>
        <v>2024.7583194399999</v>
      </c>
    </row>
    <row r="130" spans="1:13" ht="17.2" customHeight="1" x14ac:dyDescent="0.25">
      <c r="A130" s="211" t="s">
        <v>52</v>
      </c>
      <c r="B130" s="292" t="s">
        <v>176</v>
      </c>
      <c r="C130" s="212"/>
      <c r="D130" s="212"/>
      <c r="E130" s="212"/>
      <c r="F130" s="212"/>
      <c r="G130" s="212"/>
      <c r="H130" s="212"/>
      <c r="I130" s="212"/>
      <c r="J130" s="212"/>
      <c r="K130" s="229">
        <f>K81</f>
        <v>165.23024000000001</v>
      </c>
    </row>
    <row r="131" spans="1:13" ht="17.2" customHeight="1" x14ac:dyDescent="0.25">
      <c r="A131" s="211" t="s">
        <v>55</v>
      </c>
      <c r="B131" s="292" t="s">
        <v>182</v>
      </c>
      <c r="C131" s="212"/>
      <c r="D131" s="212"/>
      <c r="E131" s="212"/>
      <c r="F131" s="212"/>
      <c r="G131" s="212"/>
      <c r="H131" s="212"/>
      <c r="I131" s="212"/>
      <c r="J131" s="212"/>
      <c r="K131" s="229">
        <f>K107</f>
        <v>335.12</v>
      </c>
    </row>
    <row r="132" spans="1:13" ht="17.2" customHeight="1" x14ac:dyDescent="0.35">
      <c r="A132" s="211" t="s">
        <v>67</v>
      </c>
      <c r="B132" s="292" t="s">
        <v>222</v>
      </c>
      <c r="C132" s="212"/>
      <c r="D132" s="212"/>
      <c r="E132" s="212"/>
      <c r="F132" s="212"/>
      <c r="G132" s="212"/>
      <c r="H132" s="212"/>
      <c r="I132" s="228"/>
      <c r="J132" s="228"/>
      <c r="K132" s="229">
        <f>K112</f>
        <v>121.93666666666667</v>
      </c>
    </row>
    <row r="133" spans="1:13" ht="17.2" customHeight="1" x14ac:dyDescent="0.25">
      <c r="A133" s="566" t="s">
        <v>223</v>
      </c>
      <c r="B133" s="566"/>
      <c r="C133" s="566"/>
      <c r="D133" s="566"/>
      <c r="E133" s="566"/>
      <c r="F133" s="566"/>
      <c r="G133" s="566"/>
      <c r="H133" s="566"/>
      <c r="I133" s="566"/>
      <c r="J133" s="566"/>
      <c r="K133" s="301">
        <f>SUM(K128:K132)</f>
        <v>4939.9652261066658</v>
      </c>
    </row>
    <row r="134" spans="1:13" ht="17.2" customHeight="1" x14ac:dyDescent="0.35">
      <c r="A134" s="241" t="s">
        <v>69</v>
      </c>
      <c r="B134" s="293" t="s">
        <v>224</v>
      </c>
      <c r="C134" s="227"/>
      <c r="D134" s="227"/>
      <c r="E134" s="227"/>
      <c r="F134" s="228"/>
      <c r="G134" s="227"/>
      <c r="H134" s="227"/>
      <c r="I134" s="227"/>
      <c r="J134" s="228"/>
      <c r="K134" s="229">
        <f>K124</f>
        <v>1396.4791895951664</v>
      </c>
    </row>
    <row r="135" spans="1:13" ht="17.2" customHeight="1" x14ac:dyDescent="0.25">
      <c r="A135" s="567" t="s">
        <v>225</v>
      </c>
      <c r="B135" s="567"/>
      <c r="C135" s="567"/>
      <c r="D135" s="567"/>
      <c r="E135" s="567"/>
      <c r="F135" s="567"/>
      <c r="G135" s="567"/>
      <c r="H135" s="567"/>
      <c r="I135" s="567"/>
      <c r="J135" s="567"/>
      <c r="K135" s="302">
        <f>(K133+K118+K119)/(1-(J120))</f>
        <v>6336.4444157018315</v>
      </c>
      <c r="M135" s="62"/>
    </row>
    <row r="136" spans="1:13" ht="17.2" customHeight="1" x14ac:dyDescent="0.25">
      <c r="A136" s="207"/>
      <c r="B136" s="207"/>
      <c r="C136" s="207"/>
      <c r="D136" s="207"/>
      <c r="E136" s="207"/>
      <c r="F136" s="207"/>
      <c r="G136" s="207"/>
      <c r="H136" s="207"/>
      <c r="I136" s="207"/>
      <c r="J136" s="207"/>
      <c r="K136" s="208"/>
    </row>
    <row r="137" spans="1:13" ht="26.2" customHeight="1" x14ac:dyDescent="0.25">
      <c r="A137" s="568" t="s">
        <v>226</v>
      </c>
      <c r="B137" s="568"/>
      <c r="C137" s="568"/>
      <c r="D137" s="568"/>
      <c r="E137" s="568"/>
      <c r="F137" s="568"/>
      <c r="G137" s="568"/>
      <c r="H137" s="568"/>
      <c r="I137" s="568"/>
      <c r="J137" s="568"/>
      <c r="K137" s="568"/>
    </row>
    <row r="138" spans="1:13" x14ac:dyDescent="0.25">
      <c r="A138" s="569"/>
      <c r="B138" s="569"/>
      <c r="C138" s="569"/>
      <c r="D138" s="569"/>
      <c r="E138" s="569"/>
      <c r="F138" s="569"/>
      <c r="G138" s="569"/>
      <c r="H138" s="569"/>
      <c r="I138" s="569"/>
      <c r="J138" s="569"/>
      <c r="K138" s="569"/>
    </row>
    <row r="139" spans="1:13" x14ac:dyDescent="0.25">
      <c r="A139" s="570" t="s">
        <v>227</v>
      </c>
      <c r="B139" s="570"/>
      <c r="C139" s="570"/>
      <c r="D139" s="570"/>
      <c r="E139" s="570"/>
      <c r="F139" s="570"/>
      <c r="G139" s="570"/>
      <c r="H139" s="570"/>
      <c r="I139" s="570"/>
      <c r="J139" s="570"/>
      <c r="K139" s="570"/>
    </row>
    <row r="140" spans="1:13" ht="14" x14ac:dyDescent="0.35">
      <c r="A140" s="571" t="s">
        <v>228</v>
      </c>
      <c r="B140" s="571"/>
      <c r="C140" s="571"/>
      <c r="D140" s="571"/>
      <c r="E140" s="571"/>
      <c r="F140" s="571"/>
      <c r="G140" s="571"/>
      <c r="H140" s="571"/>
      <c r="I140" s="571"/>
      <c r="J140" s="571"/>
      <c r="K140" s="303">
        <f>K35/220</f>
        <v>10.422363636363636</v>
      </c>
    </row>
    <row r="141" spans="1:13" ht="14" x14ac:dyDescent="0.35">
      <c r="A141" s="571" t="s">
        <v>229</v>
      </c>
      <c r="B141" s="571"/>
      <c r="C141" s="571"/>
      <c r="D141" s="571"/>
      <c r="E141" s="571"/>
      <c r="F141" s="571"/>
      <c r="G141" s="571"/>
      <c r="H141" s="571"/>
      <c r="I141" s="571"/>
      <c r="J141" s="304">
        <v>0.5</v>
      </c>
      <c r="K141" s="303">
        <f>K140+(K140*J141)</f>
        <v>15.633545454545455</v>
      </c>
    </row>
    <row r="142" spans="1:13" ht="72" customHeight="1" x14ac:dyDescent="0.35">
      <c r="A142" s="572" t="s">
        <v>230</v>
      </c>
      <c r="B142" s="572"/>
      <c r="C142" s="305" t="s">
        <v>231</v>
      </c>
      <c r="D142" s="306">
        <v>25</v>
      </c>
      <c r="E142" s="305" t="s">
        <v>232</v>
      </c>
      <c r="F142" s="306">
        <v>5</v>
      </c>
      <c r="G142" s="307"/>
      <c r="H142" s="307"/>
      <c r="I142" s="308"/>
      <c r="J142" s="309"/>
      <c r="K142" s="310">
        <f>(K141/D142)*F142</f>
        <v>3.1267090909090909</v>
      </c>
    </row>
    <row r="143" spans="1:13" ht="14" x14ac:dyDescent="0.35">
      <c r="A143" s="571" t="s">
        <v>233</v>
      </c>
      <c r="B143" s="571"/>
      <c r="C143" s="571"/>
      <c r="D143" s="571"/>
      <c r="E143" s="571"/>
      <c r="F143" s="571"/>
      <c r="G143" s="571"/>
      <c r="H143" s="571"/>
      <c r="I143" s="571"/>
      <c r="J143" s="304">
        <f>J41+J54+J88</f>
        <v>0.57233333333333336</v>
      </c>
      <c r="K143" s="303">
        <f>(K141+K142)*J143</f>
        <v>10.73711901818182</v>
      </c>
    </row>
    <row r="144" spans="1:13" ht="14" x14ac:dyDescent="0.35">
      <c r="A144" s="571" t="s">
        <v>234</v>
      </c>
      <c r="B144" s="571"/>
      <c r="C144" s="571"/>
      <c r="D144" s="571"/>
      <c r="E144" s="571"/>
      <c r="F144" s="571"/>
      <c r="G144" s="571"/>
      <c r="H144" s="571"/>
      <c r="I144" s="571"/>
      <c r="J144" s="304">
        <f>J118</f>
        <v>0.06</v>
      </c>
      <c r="K144" s="303">
        <f>(K141+K142+K143)*J144</f>
        <v>1.7698424138181819</v>
      </c>
    </row>
    <row r="145" spans="1:11" ht="14" x14ac:dyDescent="0.35">
      <c r="A145" s="571" t="s">
        <v>90</v>
      </c>
      <c r="B145" s="571"/>
      <c r="C145" s="571"/>
      <c r="D145" s="571"/>
      <c r="E145" s="571"/>
      <c r="F145" s="571"/>
      <c r="G145" s="571"/>
      <c r="H145" s="571"/>
      <c r="I145" s="571"/>
      <c r="J145" s="304">
        <f>J119</f>
        <v>6.7900000000000002E-2</v>
      </c>
      <c r="K145" s="303">
        <f>(K141+K142+K143+K144)*J145</f>
        <v>2.1230439648691637</v>
      </c>
    </row>
    <row r="146" spans="1:11" ht="11.95" customHeight="1" x14ac:dyDescent="0.35">
      <c r="A146" s="573" t="s">
        <v>212</v>
      </c>
      <c r="B146" s="573"/>
      <c r="C146" s="573"/>
      <c r="D146" s="573"/>
      <c r="E146" s="573"/>
      <c r="F146" s="573"/>
      <c r="G146" s="573"/>
      <c r="H146" s="573"/>
      <c r="I146" s="573"/>
      <c r="J146" s="311">
        <f>J120</f>
        <v>0.11749999999999999</v>
      </c>
      <c r="K146" s="303">
        <f>((K141+K142+K143+K144+K145)/(1-J146))*J146</f>
        <v>4.445728660875961</v>
      </c>
    </row>
    <row r="147" spans="1:11" ht="12.8" customHeight="1" x14ac:dyDescent="0.25">
      <c r="A147" s="574" t="s">
        <v>235</v>
      </c>
      <c r="B147" s="574"/>
      <c r="C147" s="574"/>
      <c r="D147" s="574"/>
      <c r="E147" s="574"/>
      <c r="F147" s="574"/>
      <c r="G147" s="574"/>
      <c r="H147" s="574"/>
      <c r="I147" s="574"/>
      <c r="J147" s="574"/>
      <c r="K147" s="312">
        <f>SUM(K141:K146)</f>
        <v>37.835988603199667</v>
      </c>
    </row>
    <row r="148" spans="1:11" ht="11.95" customHeight="1" x14ac:dyDescent="0.35">
      <c r="A148" s="575"/>
      <c r="B148" s="575"/>
      <c r="C148" s="575"/>
      <c r="D148" s="575"/>
      <c r="E148" s="575"/>
      <c r="F148" s="575"/>
      <c r="G148" s="575"/>
      <c r="H148" s="575"/>
      <c r="I148" s="575"/>
      <c r="J148" s="575"/>
      <c r="K148" s="575"/>
    </row>
    <row r="149" spans="1:11" x14ac:dyDescent="0.25">
      <c r="A149" s="570" t="s">
        <v>236</v>
      </c>
      <c r="B149" s="570"/>
      <c r="C149" s="570"/>
      <c r="D149" s="570"/>
      <c r="E149" s="570"/>
      <c r="F149" s="570"/>
      <c r="G149" s="570"/>
      <c r="H149" s="570"/>
      <c r="I149" s="570"/>
      <c r="J149" s="570"/>
      <c r="K149" s="570"/>
    </row>
    <row r="150" spans="1:11" ht="14" x14ac:dyDescent="0.35">
      <c r="A150" s="571" t="s">
        <v>228</v>
      </c>
      <c r="B150" s="571"/>
      <c r="C150" s="571"/>
      <c r="D150" s="571"/>
      <c r="E150" s="571"/>
      <c r="F150" s="571"/>
      <c r="G150" s="571"/>
      <c r="H150" s="571"/>
      <c r="I150" s="571"/>
      <c r="J150" s="571"/>
      <c r="K150" s="303">
        <f>K140</f>
        <v>10.422363636363636</v>
      </c>
    </row>
    <row r="151" spans="1:11" ht="14" x14ac:dyDescent="0.35">
      <c r="A151" s="571" t="s">
        <v>237</v>
      </c>
      <c r="B151" s="571"/>
      <c r="C151" s="571"/>
      <c r="D151" s="571"/>
      <c r="E151" s="571"/>
      <c r="F151" s="571"/>
      <c r="G151" s="571"/>
      <c r="H151" s="571"/>
      <c r="I151" s="571"/>
      <c r="J151" s="304">
        <v>1</v>
      </c>
      <c r="K151" s="303">
        <f>K150+(K150*J151)</f>
        <v>20.844727272727273</v>
      </c>
    </row>
    <row r="152" spans="1:11" ht="72" customHeight="1" x14ac:dyDescent="0.35">
      <c r="A152" s="572" t="s">
        <v>230</v>
      </c>
      <c r="B152" s="572"/>
      <c r="C152" s="305" t="s">
        <v>231</v>
      </c>
      <c r="D152" s="306">
        <v>25</v>
      </c>
      <c r="E152" s="305" t="s">
        <v>238</v>
      </c>
      <c r="F152" s="306">
        <v>5</v>
      </c>
      <c r="G152" s="307"/>
      <c r="H152" s="307"/>
      <c r="I152" s="308"/>
      <c r="J152" s="309"/>
      <c r="K152" s="310">
        <f>(K151/D152)*F152</f>
        <v>4.1689454545454545</v>
      </c>
    </row>
    <row r="153" spans="1:11" ht="14" x14ac:dyDescent="0.35">
      <c r="A153" s="571" t="s">
        <v>233</v>
      </c>
      <c r="B153" s="571"/>
      <c r="C153" s="571"/>
      <c r="D153" s="571"/>
      <c r="E153" s="571"/>
      <c r="F153" s="571"/>
      <c r="G153" s="571"/>
      <c r="H153" s="571"/>
      <c r="I153" s="571"/>
      <c r="J153" s="304">
        <f>J143</f>
        <v>0.57233333333333336</v>
      </c>
      <c r="K153" s="303">
        <f>(K151+K152)*J153</f>
        <v>14.316158690909091</v>
      </c>
    </row>
    <row r="154" spans="1:11" ht="14" x14ac:dyDescent="0.35">
      <c r="A154" s="571" t="s">
        <v>239</v>
      </c>
      <c r="B154" s="571"/>
      <c r="C154" s="571"/>
      <c r="D154" s="571"/>
      <c r="E154" s="571"/>
      <c r="F154" s="571"/>
      <c r="G154" s="571"/>
      <c r="H154" s="571"/>
      <c r="I154" s="571"/>
      <c r="J154" s="304">
        <f>J144</f>
        <v>0.06</v>
      </c>
      <c r="K154" s="303">
        <f>(K151+K152+K153)*J154</f>
        <v>2.3597898850909091</v>
      </c>
    </row>
    <row r="155" spans="1:11" ht="14" x14ac:dyDescent="0.35">
      <c r="A155" s="571" t="s">
        <v>90</v>
      </c>
      <c r="B155" s="571"/>
      <c r="C155" s="571"/>
      <c r="D155" s="571"/>
      <c r="E155" s="571"/>
      <c r="F155" s="571"/>
      <c r="G155" s="571"/>
      <c r="H155" s="571"/>
      <c r="I155" s="571"/>
      <c r="J155" s="304">
        <f>J145</f>
        <v>6.7900000000000002E-2</v>
      </c>
      <c r="K155" s="303">
        <f>(K151+K152+K153+K154)*J155</f>
        <v>2.8307252864922186</v>
      </c>
    </row>
    <row r="156" spans="1:11" ht="11.95" customHeight="1" x14ac:dyDescent="0.35">
      <c r="A156" s="573" t="s">
        <v>240</v>
      </c>
      <c r="B156" s="573"/>
      <c r="C156" s="573"/>
      <c r="D156" s="573"/>
      <c r="E156" s="573"/>
      <c r="F156" s="573"/>
      <c r="G156" s="573"/>
      <c r="H156" s="573"/>
      <c r="I156" s="573"/>
      <c r="J156" s="311">
        <f>J146</f>
        <v>0.11749999999999999</v>
      </c>
      <c r="K156" s="303">
        <f>((K151+K152+K153+K154+K155)/(1-J156))*J156</f>
        <v>5.9276382145012816</v>
      </c>
    </row>
    <row r="157" spans="1:11" ht="12.8" customHeight="1" x14ac:dyDescent="0.25">
      <c r="A157" s="574" t="s">
        <v>241</v>
      </c>
      <c r="B157" s="574"/>
      <c r="C157" s="574"/>
      <c r="D157" s="574"/>
      <c r="E157" s="574"/>
      <c r="F157" s="574"/>
      <c r="G157" s="574"/>
      <c r="H157" s="574"/>
      <c r="I157" s="574"/>
      <c r="J157" s="574"/>
      <c r="K157" s="312">
        <f>SUM(K151:K156)</f>
        <v>50.447984804266227</v>
      </c>
    </row>
    <row r="158" spans="1:11" ht="11.95" customHeight="1" x14ac:dyDescent="0.35">
      <c r="A158" s="575"/>
      <c r="B158" s="575"/>
      <c r="C158" s="575"/>
      <c r="D158" s="575"/>
      <c r="E158" s="575"/>
      <c r="F158" s="575"/>
      <c r="G158" s="575"/>
      <c r="H158" s="575"/>
      <c r="I158" s="575"/>
      <c r="J158" s="575"/>
      <c r="K158" s="575"/>
    </row>
    <row r="159" spans="1:11" x14ac:dyDescent="0.25">
      <c r="A159" s="570" t="s">
        <v>242</v>
      </c>
      <c r="B159" s="570"/>
      <c r="C159" s="570"/>
      <c r="D159" s="570"/>
      <c r="E159" s="570"/>
      <c r="F159" s="570"/>
      <c r="G159" s="570"/>
      <c r="H159" s="570"/>
      <c r="I159" s="570"/>
      <c r="J159" s="570"/>
      <c r="K159" s="570"/>
    </row>
    <row r="160" spans="1:11" ht="14" x14ac:dyDescent="0.35">
      <c r="A160" s="571" t="s">
        <v>228</v>
      </c>
      <c r="B160" s="571"/>
      <c r="C160" s="571"/>
      <c r="D160" s="571"/>
      <c r="E160" s="571"/>
      <c r="F160" s="571"/>
      <c r="G160" s="571"/>
      <c r="H160" s="571"/>
      <c r="I160" s="571"/>
      <c r="J160" s="571"/>
      <c r="K160" s="303">
        <f>K140</f>
        <v>10.422363636363636</v>
      </c>
    </row>
    <row r="161" spans="1:11" ht="14" x14ac:dyDescent="0.35">
      <c r="A161" s="571" t="s">
        <v>243</v>
      </c>
      <c r="B161" s="571"/>
      <c r="C161" s="571"/>
      <c r="D161" s="571"/>
      <c r="E161" s="571"/>
      <c r="F161" s="571"/>
      <c r="G161" s="571"/>
      <c r="H161" s="571"/>
      <c r="I161" s="571"/>
      <c r="J161" s="313">
        <v>0.2</v>
      </c>
      <c r="K161" s="303">
        <f>K160*J161</f>
        <v>2.0844727272727273</v>
      </c>
    </row>
    <row r="162" spans="1:11" ht="14" x14ac:dyDescent="0.35">
      <c r="A162" s="571" t="s">
        <v>244</v>
      </c>
      <c r="B162" s="571"/>
      <c r="C162" s="571"/>
      <c r="D162" s="571"/>
      <c r="E162" s="571"/>
      <c r="F162" s="571"/>
      <c r="G162" s="571"/>
      <c r="H162" s="571"/>
      <c r="I162" s="571"/>
      <c r="J162" s="314">
        <v>0.14280000000000001</v>
      </c>
      <c r="K162" s="303">
        <f>((K160+K161)*J162)</f>
        <v>1.7859762327272728</v>
      </c>
    </row>
    <row r="163" spans="1:11" ht="72" customHeight="1" x14ac:dyDescent="0.35">
      <c r="A163" s="572" t="s">
        <v>245</v>
      </c>
      <c r="B163" s="572"/>
      <c r="C163" s="305" t="s">
        <v>231</v>
      </c>
      <c r="D163" s="306">
        <v>25</v>
      </c>
      <c r="E163" s="305" t="s">
        <v>238</v>
      </c>
      <c r="F163" s="306">
        <v>5</v>
      </c>
      <c r="G163" s="307"/>
      <c r="H163" s="307"/>
      <c r="I163" s="308"/>
      <c r="J163" s="315"/>
      <c r="K163" s="310">
        <f>((K161+K162)/D163)*F163</f>
        <v>0.77408979200000005</v>
      </c>
    </row>
    <row r="164" spans="1:11" ht="14" x14ac:dyDescent="0.35">
      <c r="A164" s="571" t="s">
        <v>233</v>
      </c>
      <c r="B164" s="571"/>
      <c r="C164" s="571"/>
      <c r="D164" s="571"/>
      <c r="E164" s="571"/>
      <c r="F164" s="571"/>
      <c r="G164" s="571"/>
      <c r="H164" s="571"/>
      <c r="I164" s="571"/>
      <c r="J164" s="313">
        <f>J143</f>
        <v>0.57233333333333336</v>
      </c>
      <c r="K164" s="303">
        <f>(K161+K163)*J164</f>
        <v>1.6360506151970908</v>
      </c>
    </row>
    <row r="165" spans="1:11" ht="14" x14ac:dyDescent="0.35">
      <c r="A165" s="571" t="s">
        <v>234</v>
      </c>
      <c r="B165" s="571"/>
      <c r="C165" s="571"/>
      <c r="D165" s="571"/>
      <c r="E165" s="571"/>
      <c r="F165" s="571"/>
      <c r="G165" s="571"/>
      <c r="H165" s="571"/>
      <c r="I165" s="571"/>
      <c r="J165" s="316">
        <f>J154</f>
        <v>0.06</v>
      </c>
      <c r="K165" s="303">
        <f>(K161+K163+K164)*J165</f>
        <v>0.26967678806818907</v>
      </c>
    </row>
    <row r="166" spans="1:11" ht="14" x14ac:dyDescent="0.35">
      <c r="A166" s="571" t="s">
        <v>90</v>
      </c>
      <c r="B166" s="571"/>
      <c r="C166" s="571"/>
      <c r="D166" s="571"/>
      <c r="E166" s="571"/>
      <c r="F166" s="571"/>
      <c r="G166" s="571"/>
      <c r="H166" s="571"/>
      <c r="I166" s="571"/>
      <c r="J166" s="313">
        <f>J155</f>
        <v>6.7900000000000002E-2</v>
      </c>
      <c r="K166" s="303">
        <f>(K161+K163+K164+K165)*J166</f>
        <v>0.32349528574033065</v>
      </c>
    </row>
    <row r="167" spans="1:11" ht="11.95" customHeight="1" x14ac:dyDescent="0.35">
      <c r="A167" s="573" t="s">
        <v>212</v>
      </c>
      <c r="B167" s="573"/>
      <c r="C167" s="573"/>
      <c r="D167" s="573"/>
      <c r="E167" s="573"/>
      <c r="F167" s="573"/>
      <c r="G167" s="573"/>
      <c r="H167" s="573"/>
      <c r="I167" s="573"/>
      <c r="J167" s="317">
        <f>J146</f>
        <v>0.11749999999999999</v>
      </c>
      <c r="K167" s="303">
        <f>((K161+K163+K164+K165+K166)/(1-J167))*J167</f>
        <v>0.67741049515320617</v>
      </c>
    </row>
    <row r="168" spans="1:11" x14ac:dyDescent="0.25">
      <c r="A168" s="574" t="s">
        <v>246</v>
      </c>
      <c r="B168" s="574"/>
      <c r="C168" s="574"/>
      <c r="D168" s="574"/>
      <c r="E168" s="574"/>
      <c r="F168" s="574"/>
      <c r="G168" s="574"/>
      <c r="H168" s="574"/>
      <c r="I168" s="574"/>
      <c r="J168" s="574"/>
      <c r="K168" s="312">
        <f>SUM(K161:K167)</f>
        <v>7.5511719361588163</v>
      </c>
    </row>
    <row r="169" spans="1:11" x14ac:dyDescent="0.25">
      <c r="A169" s="576"/>
      <c r="B169" s="576"/>
      <c r="C169" s="576"/>
      <c r="D169" s="576"/>
      <c r="E169" s="576"/>
      <c r="F169" s="576"/>
      <c r="G169" s="576"/>
      <c r="H169" s="576"/>
      <c r="I169" s="576"/>
      <c r="J169" s="576"/>
      <c r="K169" s="576"/>
    </row>
    <row r="170" spans="1:11" x14ac:dyDescent="0.25">
      <c r="A170" s="570" t="s">
        <v>247</v>
      </c>
      <c r="B170" s="570"/>
      <c r="C170" s="570"/>
      <c r="D170" s="570"/>
      <c r="E170" s="570"/>
      <c r="F170" s="570"/>
      <c r="G170" s="570"/>
      <c r="H170" s="570"/>
      <c r="I170" s="570"/>
      <c r="J170" s="570"/>
      <c r="K170" s="570"/>
    </row>
    <row r="171" spans="1:11" ht="15.75" customHeight="1" x14ac:dyDescent="0.35">
      <c r="A171" s="577" t="s">
        <v>248</v>
      </c>
      <c r="B171" s="577"/>
      <c r="C171" s="577"/>
      <c r="D171" s="577"/>
      <c r="E171" s="577"/>
      <c r="F171" s="577"/>
      <c r="G171" s="577"/>
      <c r="H171" s="577"/>
      <c r="I171" s="577"/>
      <c r="J171" s="577"/>
      <c r="K171" s="318">
        <f>'Licitante (preencher células)'!I175</f>
        <v>161.91999999999999</v>
      </c>
    </row>
    <row r="172" spans="1:11" ht="12.8" customHeight="1" x14ac:dyDescent="0.35">
      <c r="A172" s="575"/>
      <c r="B172" s="575"/>
      <c r="C172" s="575"/>
      <c r="D172" s="575"/>
      <c r="E172" s="575"/>
      <c r="F172" s="575"/>
      <c r="G172" s="575"/>
      <c r="H172" s="575"/>
      <c r="I172" s="575"/>
      <c r="J172" s="575"/>
      <c r="K172" s="575"/>
    </row>
    <row r="173" spans="1:11" x14ac:dyDescent="0.25">
      <c r="A173" s="570" t="s">
        <v>323</v>
      </c>
      <c r="B173" s="570"/>
      <c r="C173" s="570"/>
      <c r="D173" s="570"/>
      <c r="E173" s="570"/>
      <c r="F173" s="570"/>
      <c r="G173" s="570"/>
      <c r="H173" s="570"/>
      <c r="I173" s="570"/>
      <c r="J173" s="570"/>
      <c r="K173" s="570"/>
    </row>
    <row r="174" spans="1:11" ht="14" x14ac:dyDescent="0.35">
      <c r="A174" s="577" t="s">
        <v>324</v>
      </c>
      <c r="B174" s="577"/>
      <c r="C174" s="577"/>
      <c r="D174" s="577"/>
      <c r="E174" s="577"/>
      <c r="F174" s="577"/>
      <c r="G174" s="577"/>
      <c r="H174" s="577"/>
      <c r="I174" s="577"/>
      <c r="J174" s="577"/>
      <c r="K174" s="318">
        <f>'Licitante (preencher células)'!I176</f>
        <v>26.25</v>
      </c>
    </row>
    <row r="175" spans="1:11" ht="11.95" customHeight="1" x14ac:dyDescent="0.35">
      <c r="A175" s="575"/>
      <c r="B175" s="575"/>
      <c r="C175" s="575"/>
      <c r="D175" s="575"/>
      <c r="E175" s="575"/>
      <c r="F175" s="575"/>
      <c r="G175" s="575"/>
      <c r="H175" s="575"/>
      <c r="I175" s="575"/>
      <c r="J175" s="575"/>
      <c r="K175" s="575"/>
    </row>
    <row r="176" spans="1:11" ht="28.5" customHeight="1" x14ac:dyDescent="0.25">
      <c r="A176" s="578" t="s">
        <v>251</v>
      </c>
      <c r="B176" s="578"/>
      <c r="C176" s="578"/>
      <c r="D176" s="578"/>
      <c r="E176" s="578"/>
      <c r="F176" s="578"/>
      <c r="G176" s="578"/>
      <c r="H176" s="578"/>
      <c r="I176" s="578"/>
      <c r="J176" s="578"/>
      <c r="K176" s="578"/>
    </row>
    <row r="177" spans="1:13" ht="22.6" customHeight="1" x14ac:dyDescent="0.25">
      <c r="A177" s="579" t="s">
        <v>252</v>
      </c>
      <c r="B177" s="579"/>
      <c r="C177" s="579"/>
      <c r="D177" s="579"/>
      <c r="E177" s="579"/>
      <c r="F177" s="579"/>
      <c r="G177" s="580" t="s">
        <v>253</v>
      </c>
      <c r="H177" s="580"/>
      <c r="I177" s="580" t="s">
        <v>35</v>
      </c>
      <c r="J177" s="580"/>
      <c r="K177" s="319" t="s">
        <v>254</v>
      </c>
    </row>
    <row r="178" spans="1:13" ht="12.8" customHeight="1" x14ac:dyDescent="0.25">
      <c r="A178" s="581" t="s">
        <v>255</v>
      </c>
      <c r="B178" s="581"/>
      <c r="C178" s="581"/>
      <c r="D178" s="581"/>
      <c r="E178" s="581"/>
      <c r="F178" s="581"/>
      <c r="G178" s="582">
        <v>8</v>
      </c>
      <c r="H178" s="582"/>
      <c r="I178" s="583">
        <f>K147</f>
        <v>37.835988603199667</v>
      </c>
      <c r="J178" s="583"/>
      <c r="K178" s="320">
        <f t="shared" ref="K178:K181" si="1">G178*I178</f>
        <v>302.68790882559733</v>
      </c>
    </row>
    <row r="179" spans="1:13" x14ac:dyDescent="0.25">
      <c r="A179" s="581" t="s">
        <v>256</v>
      </c>
      <c r="B179" s="581"/>
      <c r="C179" s="581"/>
      <c r="D179" s="581"/>
      <c r="E179" s="581"/>
      <c r="F179" s="581"/>
      <c r="G179" s="582">
        <v>2</v>
      </c>
      <c r="H179" s="582"/>
      <c r="I179" s="583">
        <f>K157</f>
        <v>50.447984804266227</v>
      </c>
      <c r="J179" s="583"/>
      <c r="K179" s="320">
        <f t="shared" si="1"/>
        <v>100.89596960853245</v>
      </c>
    </row>
    <row r="180" spans="1:13" ht="11.95" customHeight="1" x14ac:dyDescent="0.25">
      <c r="A180" s="584" t="s">
        <v>257</v>
      </c>
      <c r="B180" s="584"/>
      <c r="C180" s="584"/>
      <c r="D180" s="584"/>
      <c r="E180" s="584"/>
      <c r="F180" s="584"/>
      <c r="G180" s="582">
        <v>5</v>
      </c>
      <c r="H180" s="582"/>
      <c r="I180" s="583">
        <f>K168</f>
        <v>7.5511719361588163</v>
      </c>
      <c r="J180" s="583"/>
      <c r="K180" s="320">
        <f t="shared" si="1"/>
        <v>37.755859680794082</v>
      </c>
    </row>
    <row r="181" spans="1:13" ht="11.95" customHeight="1" x14ac:dyDescent="0.35">
      <c r="A181" s="588" t="s">
        <v>101</v>
      </c>
      <c r="B181" s="588"/>
      <c r="C181" s="588"/>
      <c r="D181" s="588"/>
      <c r="E181" s="588"/>
      <c r="F181" s="588"/>
      <c r="G181" s="582">
        <v>1</v>
      </c>
      <c r="H181" s="582"/>
      <c r="I181" s="589">
        <f>K171</f>
        <v>161.91999999999999</v>
      </c>
      <c r="J181" s="589"/>
      <c r="K181" s="320">
        <f t="shared" si="1"/>
        <v>161.91999999999999</v>
      </c>
    </row>
    <row r="182" spans="1:13" ht="11.95" customHeight="1" x14ac:dyDescent="0.35">
      <c r="A182" s="588" t="s">
        <v>322</v>
      </c>
      <c r="B182" s="588"/>
      <c r="C182" s="588"/>
      <c r="D182" s="588"/>
      <c r="E182" s="588"/>
      <c r="F182" s="588"/>
      <c r="G182" s="582">
        <v>13</v>
      </c>
      <c r="H182" s="582"/>
      <c r="I182" s="589">
        <f>K174</f>
        <v>26.25</v>
      </c>
      <c r="J182" s="589"/>
      <c r="K182" s="321">
        <f>I182*G182</f>
        <v>341.25</v>
      </c>
    </row>
    <row r="183" spans="1:13" ht="12.8" customHeight="1" x14ac:dyDescent="0.25">
      <c r="A183" s="585" t="s">
        <v>258</v>
      </c>
      <c r="B183" s="585"/>
      <c r="C183" s="585"/>
      <c r="D183" s="585"/>
      <c r="E183" s="585"/>
      <c r="F183" s="585"/>
      <c r="G183" s="585"/>
      <c r="H183" s="585"/>
      <c r="I183" s="585"/>
      <c r="J183" s="585"/>
      <c r="K183" s="322">
        <f>SUM(K178:K182)</f>
        <v>944.50973811492383</v>
      </c>
    </row>
    <row r="184" spans="1:13" x14ac:dyDescent="0.25">
      <c r="A184" s="586"/>
      <c r="B184" s="586"/>
      <c r="C184" s="586"/>
      <c r="D184" s="586"/>
      <c r="E184" s="586"/>
      <c r="F184" s="586"/>
      <c r="G184" s="586"/>
      <c r="H184" s="586"/>
      <c r="I184" s="586"/>
      <c r="J184" s="586"/>
      <c r="K184" s="586"/>
    </row>
    <row r="185" spans="1:13" ht="17.2" customHeight="1" x14ac:dyDescent="0.25">
      <c r="A185" s="549" t="s">
        <v>259</v>
      </c>
      <c r="B185" s="549"/>
      <c r="C185" s="549"/>
      <c r="D185" s="549"/>
      <c r="E185" s="549"/>
      <c r="F185" s="549"/>
      <c r="G185" s="549"/>
      <c r="H185" s="549"/>
      <c r="I185" s="549"/>
      <c r="J185" s="549"/>
      <c r="K185" s="549"/>
    </row>
    <row r="186" spans="1:13" ht="17.2" customHeight="1" x14ac:dyDescent="0.25">
      <c r="A186" s="323" t="s">
        <v>260</v>
      </c>
      <c r="B186" s="324"/>
      <c r="C186" s="324"/>
      <c r="D186" s="324"/>
      <c r="E186" s="324"/>
      <c r="F186" s="324"/>
      <c r="G186" s="324"/>
      <c r="H186" s="324"/>
      <c r="I186" s="324"/>
      <c r="J186" s="324"/>
      <c r="K186" s="325">
        <f>K135</f>
        <v>6336.4444157018315</v>
      </c>
    </row>
    <row r="187" spans="1:13" ht="17.2" customHeight="1" x14ac:dyDescent="0.25">
      <c r="A187" s="323" t="s">
        <v>261</v>
      </c>
      <c r="B187" s="324"/>
      <c r="C187" s="324"/>
      <c r="D187" s="324"/>
      <c r="E187" s="324"/>
      <c r="F187" s="324"/>
      <c r="G187" s="324"/>
      <c r="H187" s="324"/>
      <c r="I187" s="324"/>
      <c r="J187" s="324"/>
      <c r="K187" s="325">
        <f>K183</f>
        <v>944.50973811492383</v>
      </c>
      <c r="M187" s="62"/>
    </row>
    <row r="188" spans="1:13" ht="17.2" customHeight="1" x14ac:dyDescent="0.25">
      <c r="A188" s="323" t="s">
        <v>262</v>
      </c>
      <c r="B188" s="326"/>
      <c r="C188" s="326"/>
      <c r="D188" s="326"/>
      <c r="E188" s="326"/>
      <c r="F188" s="326"/>
      <c r="G188" s="326"/>
      <c r="H188" s="326"/>
      <c r="I188" s="326"/>
      <c r="J188" s="324"/>
      <c r="K188" s="327">
        <f>ROUND(K186+K187,2)</f>
        <v>7280.95</v>
      </c>
      <c r="L188" s="90"/>
    </row>
    <row r="189" spans="1:13" ht="17.2" customHeight="1" x14ac:dyDescent="0.25">
      <c r="A189" s="323" t="s">
        <v>263</v>
      </c>
      <c r="B189" s="326"/>
      <c r="C189" s="326"/>
      <c r="D189" s="326"/>
      <c r="E189" s="326"/>
      <c r="F189" s="326"/>
      <c r="G189" s="326"/>
      <c r="H189" s="326"/>
      <c r="I189" s="326"/>
      <c r="J189" s="324"/>
      <c r="K189" s="373">
        <v>12</v>
      </c>
      <c r="L189" s="90"/>
    </row>
    <row r="190" spans="1:13" ht="17.2" customHeight="1" x14ac:dyDescent="0.25">
      <c r="A190" s="282" t="s">
        <v>358</v>
      </c>
      <c r="B190" s="212"/>
      <c r="C190" s="212"/>
      <c r="D190" s="212"/>
      <c r="E190" s="212"/>
      <c r="F190" s="212"/>
      <c r="G190" s="212"/>
      <c r="H190" s="212"/>
      <c r="I190" s="212"/>
      <c r="J190" s="284"/>
      <c r="K190" s="328">
        <v>2</v>
      </c>
    </row>
    <row r="191" spans="1:13" ht="17.2" customHeight="1" x14ac:dyDescent="0.25">
      <c r="A191" s="587" t="s">
        <v>264</v>
      </c>
      <c r="B191" s="587"/>
      <c r="C191" s="587"/>
      <c r="D191" s="587"/>
      <c r="E191" s="587"/>
      <c r="F191" s="587"/>
      <c r="G191" s="587"/>
      <c r="H191" s="587"/>
      <c r="I191" s="587"/>
      <c r="J191" s="587"/>
      <c r="K191" s="329">
        <f>K188*K190*K189</f>
        <v>174742.8</v>
      </c>
      <c r="M191" s="3"/>
    </row>
  </sheetData>
  <mergeCells count="148">
    <mergeCell ref="A183:J183"/>
    <mergeCell ref="A184:K184"/>
    <mergeCell ref="A185:K185"/>
    <mergeCell ref="A191:J191"/>
    <mergeCell ref="A181:F181"/>
    <mergeCell ref="G181:H181"/>
    <mergeCell ref="I181:J181"/>
    <mergeCell ref="A182:F182"/>
    <mergeCell ref="G182:H182"/>
    <mergeCell ref="I182:J182"/>
    <mergeCell ref="A178:F178"/>
    <mergeCell ref="G178:H178"/>
    <mergeCell ref="I178:J178"/>
    <mergeCell ref="A179:F179"/>
    <mergeCell ref="G179:H179"/>
    <mergeCell ref="I179:J179"/>
    <mergeCell ref="A180:F180"/>
    <mergeCell ref="G180:H180"/>
    <mergeCell ref="I180:J180"/>
    <mergeCell ref="A171:J171"/>
    <mergeCell ref="A172:K172"/>
    <mergeCell ref="A173:K173"/>
    <mergeCell ref="A174:J174"/>
    <mergeCell ref="A175:K175"/>
    <mergeCell ref="A176:K176"/>
    <mergeCell ref="A177:F177"/>
    <mergeCell ref="G177:H177"/>
    <mergeCell ref="I177:J177"/>
    <mergeCell ref="A162:I162"/>
    <mergeCell ref="A163:B163"/>
    <mergeCell ref="A164:I164"/>
    <mergeCell ref="A165:I165"/>
    <mergeCell ref="A166:I166"/>
    <mergeCell ref="A167:I167"/>
    <mergeCell ref="A168:J168"/>
    <mergeCell ref="A169:K169"/>
    <mergeCell ref="A170:K170"/>
    <mergeCell ref="A153:I153"/>
    <mergeCell ref="A154:I154"/>
    <mergeCell ref="A155:I155"/>
    <mergeCell ref="A156:I156"/>
    <mergeCell ref="A157:J157"/>
    <mergeCell ref="A158:K158"/>
    <mergeCell ref="A159:K159"/>
    <mergeCell ref="A160:J160"/>
    <mergeCell ref="A161:I161"/>
    <mergeCell ref="A144:I144"/>
    <mergeCell ref="A145:I145"/>
    <mergeCell ref="A146:I146"/>
    <mergeCell ref="A147:J147"/>
    <mergeCell ref="A148:K148"/>
    <mergeCell ref="A149:K149"/>
    <mergeCell ref="A150:J150"/>
    <mergeCell ref="A151:I151"/>
    <mergeCell ref="A152:B152"/>
    <mergeCell ref="A133:J133"/>
    <mergeCell ref="A135:J135"/>
    <mergeCell ref="A137:K137"/>
    <mergeCell ref="A138:K138"/>
    <mergeCell ref="A139:K139"/>
    <mergeCell ref="A140:J140"/>
    <mergeCell ref="A141:I141"/>
    <mergeCell ref="A142:B142"/>
    <mergeCell ref="A143:I143"/>
    <mergeCell ref="A114:J114"/>
    <mergeCell ref="A116:K116"/>
    <mergeCell ref="A120:A123"/>
    <mergeCell ref="J120:J123"/>
    <mergeCell ref="K120:K123"/>
    <mergeCell ref="C121:E121"/>
    <mergeCell ref="C123:E123"/>
    <mergeCell ref="A126:J126"/>
    <mergeCell ref="A127:J127"/>
    <mergeCell ref="B100:J100"/>
    <mergeCell ref="I101:J101"/>
    <mergeCell ref="A103:K103"/>
    <mergeCell ref="A104:J104"/>
    <mergeCell ref="B105:E105"/>
    <mergeCell ref="B106:E106"/>
    <mergeCell ref="A109:K109"/>
    <mergeCell ref="A110:J110"/>
    <mergeCell ref="B111:E111"/>
    <mergeCell ref="B89:I89"/>
    <mergeCell ref="B90:I90"/>
    <mergeCell ref="B91:I91"/>
    <mergeCell ref="B92:I92"/>
    <mergeCell ref="B93:I93"/>
    <mergeCell ref="B94:I94"/>
    <mergeCell ref="B95:I95"/>
    <mergeCell ref="A98:K98"/>
    <mergeCell ref="A99:J99"/>
    <mergeCell ref="B76:I76"/>
    <mergeCell ref="B80:I80"/>
    <mergeCell ref="A83:K83"/>
    <mergeCell ref="A84:K84"/>
    <mergeCell ref="A85:K85"/>
    <mergeCell ref="A86:B86"/>
    <mergeCell ref="D86:E86"/>
    <mergeCell ref="F86:G86"/>
    <mergeCell ref="B88:I88"/>
    <mergeCell ref="B61:J61"/>
    <mergeCell ref="B62:J62"/>
    <mergeCell ref="B63:J63"/>
    <mergeCell ref="A67:K67"/>
    <mergeCell ref="B69:J69"/>
    <mergeCell ref="B70:J70"/>
    <mergeCell ref="B71:J71"/>
    <mergeCell ref="A72:J72"/>
    <mergeCell ref="A74:K74"/>
    <mergeCell ref="B64:J64"/>
    <mergeCell ref="A43:K43"/>
    <mergeCell ref="A44:I44"/>
    <mergeCell ref="J44:K44"/>
    <mergeCell ref="D48:F48"/>
    <mergeCell ref="H48:I48"/>
    <mergeCell ref="A56:K56"/>
    <mergeCell ref="B58:E58"/>
    <mergeCell ref="B59:E59"/>
    <mergeCell ref="B60:E60"/>
    <mergeCell ref="A16:K16"/>
    <mergeCell ref="A17:K17"/>
    <mergeCell ref="A18:K18"/>
    <mergeCell ref="A19:K19"/>
    <mergeCell ref="A26:K26"/>
    <mergeCell ref="A30:A31"/>
    <mergeCell ref="A35:E35"/>
    <mergeCell ref="A37:K37"/>
    <mergeCell ref="A41:I41"/>
    <mergeCell ref="I7:K7"/>
    <mergeCell ref="I8:K8"/>
    <mergeCell ref="I9:K9"/>
    <mergeCell ref="I10:K10"/>
    <mergeCell ref="A12:K12"/>
    <mergeCell ref="A13:E13"/>
    <mergeCell ref="F13:H13"/>
    <mergeCell ref="I13:K13"/>
    <mergeCell ref="A14:E14"/>
    <mergeCell ref="F14:H14"/>
    <mergeCell ref="I14:K14"/>
    <mergeCell ref="A1:K1"/>
    <mergeCell ref="A2:C2"/>
    <mergeCell ref="D2:K2"/>
    <mergeCell ref="A3:C3"/>
    <mergeCell ref="D3:K3"/>
    <mergeCell ref="A4:C4"/>
    <mergeCell ref="D4:F4"/>
    <mergeCell ref="H4:K4"/>
    <mergeCell ref="A6:K6"/>
  </mergeCells>
  <printOptions horizontalCentered="1" verticalCentered="1"/>
  <pageMargins left="0.70866141732283472" right="0.70866141732283472" top="0.74803149606299213" bottom="0.74803149606299213" header="0.51181102362204722" footer="0.51181102362204722"/>
  <pageSetup paperSize="9" scale="58" firstPageNumber="0" fitToHeight="0" orientation="portrait" r:id="rId1"/>
  <headerFooter>
    <oddHeader xml:space="preserve">&amp;R
</oddHeader>
  </headerFooter>
  <rowBreaks count="2" manualBreakCount="2">
    <brk id="55" max="16383" man="1"/>
    <brk id="124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I186"/>
  <sheetViews>
    <sheetView showGridLines="0" topLeftCell="A169" zoomScaleNormal="100" zoomScaleSheetLayoutView="63" workbookViewId="0">
      <selection activeCell="K185" sqref="K185"/>
    </sheetView>
  </sheetViews>
  <sheetFormatPr defaultColWidth="9.1796875" defaultRowHeight="12.9" x14ac:dyDescent="0.25"/>
  <cols>
    <col min="1" max="1" width="3.1796875" style="2" customWidth="1"/>
    <col min="2" max="2" width="9.1796875" style="2"/>
    <col min="3" max="3" width="14.54296875" style="2" customWidth="1"/>
    <col min="4" max="5" width="8.7265625" style="2" customWidth="1"/>
    <col min="6" max="6" width="9.1796875" style="2"/>
    <col min="7" max="7" width="8.7265625" style="2" customWidth="1"/>
    <col min="8" max="8" width="24.7265625" style="2" customWidth="1"/>
    <col min="9" max="9" width="17.453125" style="2" customWidth="1"/>
    <col min="10" max="10" width="13.81640625" style="2" customWidth="1"/>
    <col min="11" max="11" width="24.1796875" style="3" customWidth="1"/>
    <col min="12" max="12" width="13.7265625" style="2" customWidth="1"/>
    <col min="13" max="13" width="33.453125" style="2" customWidth="1"/>
    <col min="14" max="1023" width="9.1796875" style="2"/>
  </cols>
  <sheetData>
    <row r="1" spans="1:11" ht="17.2" customHeight="1" x14ac:dyDescent="0.25">
      <c r="A1" s="590" t="s">
        <v>265</v>
      </c>
      <c r="B1" s="591"/>
      <c r="C1" s="591"/>
      <c r="D1" s="591"/>
      <c r="E1" s="591"/>
      <c r="F1" s="591"/>
      <c r="G1" s="591"/>
      <c r="H1" s="591"/>
      <c r="I1" s="591"/>
      <c r="J1" s="591"/>
      <c r="K1" s="592"/>
    </row>
    <row r="2" spans="1:11" ht="17.2" customHeight="1" x14ac:dyDescent="0.25">
      <c r="A2" s="593" t="s">
        <v>104</v>
      </c>
      <c r="B2" s="594"/>
      <c r="C2" s="595"/>
      <c r="D2" s="596" t="str">
        <f>'Licitante (preencher células)'!B3</f>
        <v>13032713352/2023-06</v>
      </c>
      <c r="E2" s="597"/>
      <c r="F2" s="597"/>
      <c r="G2" s="597"/>
      <c r="H2" s="597"/>
      <c r="I2" s="597"/>
      <c r="J2" s="597"/>
      <c r="K2" s="598"/>
    </row>
    <row r="3" spans="1:11" ht="17.2" customHeight="1" x14ac:dyDescent="0.25">
      <c r="A3" s="593" t="s">
        <v>105</v>
      </c>
      <c r="B3" s="594"/>
      <c r="C3" s="595"/>
      <c r="D3" s="596" t="str">
        <f>'Licitante (preencher células)'!B4</f>
        <v xml:space="preserve">12/2023 ANEXO  V </v>
      </c>
      <c r="E3" s="597"/>
      <c r="F3" s="597"/>
      <c r="G3" s="597"/>
      <c r="H3" s="597"/>
      <c r="I3" s="597"/>
      <c r="J3" s="597"/>
      <c r="K3" s="598"/>
    </row>
    <row r="4" spans="1:11" ht="17.2" customHeight="1" x14ac:dyDescent="0.25">
      <c r="A4" s="593" t="s">
        <v>106</v>
      </c>
      <c r="B4" s="594"/>
      <c r="C4" s="595"/>
      <c r="D4" s="599">
        <f>'Licitante (preencher células)'!B5</f>
        <v>45265</v>
      </c>
      <c r="E4" s="600"/>
      <c r="F4" s="601"/>
      <c r="G4" s="5" t="s">
        <v>12</v>
      </c>
      <c r="H4" s="602" t="str">
        <f>'Licitante (preencher células)'!I5</f>
        <v>09H30MIN</v>
      </c>
      <c r="I4" s="603"/>
      <c r="J4" s="603"/>
      <c r="K4" s="604"/>
    </row>
    <row r="5" spans="1:11" ht="17.2" customHeight="1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6"/>
    </row>
    <row r="6" spans="1:11" ht="17.2" customHeight="1" x14ac:dyDescent="0.25">
      <c r="A6" s="590" t="s">
        <v>107</v>
      </c>
      <c r="B6" s="591"/>
      <c r="C6" s="591"/>
      <c r="D6" s="591"/>
      <c r="E6" s="591"/>
      <c r="F6" s="591"/>
      <c r="G6" s="591"/>
      <c r="H6" s="591"/>
      <c r="I6" s="591"/>
      <c r="J6" s="591"/>
      <c r="K6" s="592"/>
    </row>
    <row r="7" spans="1:11" ht="22.6" customHeight="1" x14ac:dyDescent="0.25">
      <c r="A7" s="7" t="s">
        <v>108</v>
      </c>
      <c r="B7" s="8" t="s">
        <v>109</v>
      </c>
      <c r="C7" s="8"/>
      <c r="D7" s="8"/>
      <c r="E7" s="8"/>
      <c r="F7" s="8"/>
      <c r="G7" s="8"/>
      <c r="H7" s="8"/>
      <c r="I7" s="605">
        <f>'Licitante (preencher células)'!B5</f>
        <v>45265</v>
      </c>
      <c r="J7" s="606"/>
      <c r="K7" s="607"/>
    </row>
    <row r="8" spans="1:11" ht="17.2" customHeight="1" x14ac:dyDescent="0.25">
      <c r="A8" s="9" t="s">
        <v>49</v>
      </c>
      <c r="B8" s="10" t="s">
        <v>110</v>
      </c>
      <c r="C8" s="10"/>
      <c r="D8" s="10"/>
      <c r="E8" s="10"/>
      <c r="F8" s="10"/>
      <c r="G8" s="10"/>
      <c r="H8" s="10"/>
      <c r="I8" s="608" t="str">
        <f>'Licitante (preencher células)'!I7</f>
        <v>Araraquara</v>
      </c>
      <c r="J8" s="609"/>
      <c r="K8" s="610"/>
    </row>
    <row r="9" spans="1:11" ht="17.2" customHeight="1" x14ac:dyDescent="0.25">
      <c r="A9" s="9" t="s">
        <v>52</v>
      </c>
      <c r="B9" s="10" t="s">
        <v>111</v>
      </c>
      <c r="C9" s="10"/>
      <c r="D9" s="10"/>
      <c r="E9" s="10"/>
      <c r="F9" s="10"/>
      <c r="G9" s="10"/>
      <c r="H9" s="10"/>
      <c r="I9" s="611">
        <f>'Licitante (preencher células)'!C12</f>
        <v>45047</v>
      </c>
      <c r="J9" s="612"/>
      <c r="K9" s="613"/>
    </row>
    <row r="10" spans="1:11" ht="17.2" customHeight="1" x14ac:dyDescent="0.25">
      <c r="A10" s="9" t="s">
        <v>55</v>
      </c>
      <c r="B10" s="10" t="s">
        <v>112</v>
      </c>
      <c r="C10" s="10"/>
      <c r="D10" s="10"/>
      <c r="E10" s="10"/>
      <c r="F10" s="10"/>
      <c r="G10" s="10"/>
      <c r="H10" s="10"/>
      <c r="I10" s="608">
        <f>'Licitante (preencher células)'!I16</f>
        <v>12</v>
      </c>
      <c r="J10" s="609"/>
      <c r="K10" s="610"/>
    </row>
    <row r="11" spans="1:11" ht="17.2" customHeight="1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6"/>
    </row>
    <row r="12" spans="1:11" ht="17.2" customHeight="1" x14ac:dyDescent="0.25">
      <c r="A12" s="590" t="s">
        <v>113</v>
      </c>
      <c r="B12" s="591"/>
      <c r="C12" s="591"/>
      <c r="D12" s="591"/>
      <c r="E12" s="591"/>
      <c r="F12" s="591"/>
      <c r="G12" s="591"/>
      <c r="H12" s="591"/>
      <c r="I12" s="591"/>
      <c r="J12" s="591"/>
      <c r="K12" s="592"/>
    </row>
    <row r="13" spans="1:11" ht="17.2" customHeight="1" x14ac:dyDescent="0.25">
      <c r="A13" s="608" t="s">
        <v>114</v>
      </c>
      <c r="B13" s="609"/>
      <c r="C13" s="609"/>
      <c r="D13" s="609"/>
      <c r="E13" s="610"/>
      <c r="F13" s="608" t="s">
        <v>115</v>
      </c>
      <c r="G13" s="609"/>
      <c r="H13" s="610"/>
      <c r="I13" s="608" t="s">
        <v>116</v>
      </c>
      <c r="J13" s="609"/>
      <c r="K13" s="610"/>
    </row>
    <row r="14" spans="1:11" ht="17.2" customHeight="1" x14ac:dyDescent="0.25">
      <c r="A14" s="608" t="s">
        <v>117</v>
      </c>
      <c r="B14" s="609"/>
      <c r="C14" s="609"/>
      <c r="D14" s="609"/>
      <c r="E14" s="610"/>
      <c r="F14" s="608" t="s">
        <v>118</v>
      </c>
      <c r="G14" s="609"/>
      <c r="H14" s="610"/>
      <c r="I14" s="608">
        <v>1</v>
      </c>
      <c r="J14" s="609"/>
      <c r="K14" s="610"/>
    </row>
    <row r="15" spans="1:11" ht="17.2" customHeight="1" x14ac:dyDescent="0.25">
      <c r="A15" s="4"/>
      <c r="B15" s="4"/>
      <c r="C15" s="4"/>
      <c r="D15" s="4"/>
      <c r="E15" s="4"/>
      <c r="F15" s="4"/>
      <c r="G15" s="4"/>
      <c r="H15" s="4"/>
      <c r="I15" s="4"/>
      <c r="J15" s="4"/>
      <c r="K15" s="6"/>
    </row>
    <row r="16" spans="1:11" ht="17.2" customHeight="1" x14ac:dyDescent="0.25">
      <c r="A16" s="614" t="s">
        <v>119</v>
      </c>
      <c r="B16" s="615"/>
      <c r="C16" s="615"/>
      <c r="D16" s="615"/>
      <c r="E16" s="615"/>
      <c r="F16" s="615"/>
      <c r="G16" s="615"/>
      <c r="H16" s="615"/>
      <c r="I16" s="615"/>
      <c r="J16" s="615"/>
      <c r="K16" s="616"/>
    </row>
    <row r="17" spans="1:11" ht="17.2" customHeight="1" x14ac:dyDescent="0.25">
      <c r="A17" s="617" t="s">
        <v>120</v>
      </c>
      <c r="B17" s="618"/>
      <c r="C17" s="618"/>
      <c r="D17" s="618"/>
      <c r="E17" s="618"/>
      <c r="F17" s="618"/>
      <c r="G17" s="618"/>
      <c r="H17" s="618"/>
      <c r="I17" s="618"/>
      <c r="J17" s="618"/>
      <c r="K17" s="619"/>
    </row>
    <row r="18" spans="1:11" ht="17.2" customHeight="1" x14ac:dyDescent="0.25">
      <c r="A18" s="617" t="s">
        <v>121</v>
      </c>
      <c r="B18" s="618"/>
      <c r="C18" s="618"/>
      <c r="D18" s="618"/>
      <c r="E18" s="618"/>
      <c r="F18" s="618"/>
      <c r="G18" s="618"/>
      <c r="H18" s="618"/>
      <c r="I18" s="618"/>
      <c r="J18" s="618"/>
      <c r="K18" s="619"/>
    </row>
    <row r="19" spans="1:11" ht="17.2" customHeight="1" x14ac:dyDescent="0.25">
      <c r="A19" s="620" t="s">
        <v>122</v>
      </c>
      <c r="B19" s="621"/>
      <c r="C19" s="621"/>
      <c r="D19" s="621"/>
      <c r="E19" s="621"/>
      <c r="F19" s="621"/>
      <c r="G19" s="621"/>
      <c r="H19" s="621"/>
      <c r="I19" s="621"/>
      <c r="J19" s="621"/>
      <c r="K19" s="622"/>
    </row>
    <row r="20" spans="1:11" ht="17.2" customHeight="1" x14ac:dyDescent="0.25">
      <c r="A20" s="11">
        <v>1</v>
      </c>
      <c r="B20" s="4" t="s">
        <v>114</v>
      </c>
      <c r="C20" s="4"/>
      <c r="D20" s="4"/>
      <c r="E20" s="4"/>
      <c r="F20" s="4"/>
      <c r="G20" s="4"/>
      <c r="H20" s="4"/>
      <c r="I20" s="4"/>
      <c r="J20" s="4"/>
      <c r="K20" s="12" t="str">
        <f>A14</f>
        <v>Motorista</v>
      </c>
    </row>
    <row r="21" spans="1:11" ht="17.2" customHeight="1" x14ac:dyDescent="0.25">
      <c r="A21" s="9">
        <v>2</v>
      </c>
      <c r="B21" s="10" t="s">
        <v>123</v>
      </c>
      <c r="C21" s="10"/>
      <c r="D21" s="10"/>
      <c r="E21" s="10"/>
      <c r="F21" s="10"/>
      <c r="G21" s="10"/>
      <c r="H21" s="10"/>
      <c r="I21" s="10"/>
      <c r="J21" s="10"/>
      <c r="K21" s="13" t="s">
        <v>124</v>
      </c>
    </row>
    <row r="22" spans="1:11" ht="17.2" customHeight="1" x14ac:dyDescent="0.25">
      <c r="A22" s="9">
        <v>3</v>
      </c>
      <c r="B22" s="10" t="s">
        <v>125</v>
      </c>
      <c r="C22" s="10"/>
      <c r="D22" s="10"/>
      <c r="E22" s="10"/>
      <c r="F22" s="10"/>
      <c r="G22" s="10"/>
      <c r="H22" s="10"/>
      <c r="I22" s="10"/>
      <c r="J22" s="10"/>
      <c r="K22" s="13">
        <f>'Licitante (preencher células)'!H20</f>
        <v>2446.38</v>
      </c>
    </row>
    <row r="23" spans="1:11" ht="26.2" customHeight="1" x14ac:dyDescent="0.25">
      <c r="A23" s="9">
        <v>4</v>
      </c>
      <c r="B23" s="10" t="s">
        <v>126</v>
      </c>
      <c r="C23" s="10"/>
      <c r="D23" s="10"/>
      <c r="E23" s="10"/>
      <c r="F23" s="10"/>
      <c r="G23" s="10"/>
      <c r="H23" s="10"/>
      <c r="I23" s="10"/>
      <c r="J23" s="10"/>
      <c r="K23" s="14" t="str">
        <f>A14</f>
        <v>Motorista</v>
      </c>
    </row>
    <row r="24" spans="1:11" ht="21.8" customHeight="1" x14ac:dyDescent="0.25">
      <c r="A24" s="15">
        <v>5</v>
      </c>
      <c r="B24" s="16" t="s">
        <v>127</v>
      </c>
      <c r="C24" s="16"/>
      <c r="D24" s="16"/>
      <c r="E24" s="16"/>
      <c r="F24" s="16"/>
      <c r="G24" s="16"/>
      <c r="H24" s="16"/>
      <c r="I24" s="16"/>
      <c r="J24" s="16"/>
      <c r="K24" s="17">
        <f>I9</f>
        <v>45047</v>
      </c>
    </row>
    <row r="25" spans="1:11" ht="17.2" customHeight="1" x14ac:dyDescent="0.25">
      <c r="B25" s="4"/>
      <c r="C25" s="4"/>
      <c r="D25" s="4"/>
      <c r="E25" s="4"/>
      <c r="F25" s="4"/>
      <c r="G25" s="4"/>
      <c r="H25" s="4"/>
      <c r="I25" s="4"/>
      <c r="J25" s="4"/>
    </row>
    <row r="26" spans="1:11" ht="17.2" customHeight="1" x14ac:dyDescent="0.25">
      <c r="A26" s="623" t="s">
        <v>128</v>
      </c>
      <c r="B26" s="624"/>
      <c r="C26" s="624"/>
      <c r="D26" s="624"/>
      <c r="E26" s="624"/>
      <c r="F26" s="624"/>
      <c r="G26" s="624"/>
      <c r="H26" s="624"/>
      <c r="I26" s="624"/>
      <c r="J26" s="624"/>
      <c r="K26" s="625"/>
    </row>
    <row r="27" spans="1:11" ht="17.2" customHeight="1" x14ac:dyDescent="0.25">
      <c r="A27" s="18" t="s">
        <v>129</v>
      </c>
      <c r="B27" s="19"/>
      <c r="C27" s="19"/>
      <c r="D27" s="19"/>
      <c r="E27" s="19"/>
      <c r="F27" s="19"/>
      <c r="G27" s="19"/>
      <c r="H27" s="19"/>
      <c r="I27" s="19"/>
      <c r="J27" s="20"/>
      <c r="K27" s="21" t="s">
        <v>130</v>
      </c>
    </row>
    <row r="28" spans="1:11" ht="17.2" customHeight="1" x14ac:dyDescent="0.25">
      <c r="A28" s="9" t="s">
        <v>47</v>
      </c>
      <c r="B28" s="10" t="s">
        <v>131</v>
      </c>
      <c r="C28" s="10"/>
      <c r="D28" s="10"/>
      <c r="E28" s="10"/>
      <c r="F28" s="10"/>
      <c r="G28" s="10"/>
      <c r="H28" s="10"/>
      <c r="I28" s="10"/>
      <c r="J28" s="22"/>
      <c r="K28" s="13">
        <f>K22</f>
        <v>2446.38</v>
      </c>
    </row>
    <row r="29" spans="1:11" ht="17.2" customHeight="1" x14ac:dyDescent="0.25">
      <c r="A29" s="9" t="s">
        <v>49</v>
      </c>
      <c r="B29" s="22" t="s">
        <v>132</v>
      </c>
      <c r="C29" s="22"/>
      <c r="D29" s="22"/>
      <c r="E29" s="22" t="s">
        <v>133</v>
      </c>
      <c r="F29" s="22"/>
      <c r="G29" s="22"/>
      <c r="H29" s="22" t="s">
        <v>134</v>
      </c>
      <c r="I29" s="23"/>
      <c r="J29" s="22"/>
      <c r="K29" s="24">
        <v>0</v>
      </c>
    </row>
    <row r="30" spans="1:11" ht="17.2" customHeight="1" x14ac:dyDescent="0.25">
      <c r="A30" s="626" t="s">
        <v>52</v>
      </c>
      <c r="B30" s="22" t="s">
        <v>135</v>
      </c>
      <c r="C30" s="22"/>
      <c r="D30" s="22"/>
      <c r="E30" s="22" t="s">
        <v>136</v>
      </c>
      <c r="F30" s="22"/>
      <c r="G30" s="22"/>
      <c r="H30" s="22"/>
      <c r="I30" s="22"/>
      <c r="J30" s="22"/>
      <c r="K30" s="24">
        <v>0</v>
      </c>
    </row>
    <row r="31" spans="1:11" ht="17.2" customHeight="1" x14ac:dyDescent="0.25">
      <c r="A31" s="627"/>
      <c r="B31" s="25"/>
      <c r="C31" s="25"/>
      <c r="D31" s="25"/>
      <c r="E31" s="25" t="s">
        <v>137</v>
      </c>
      <c r="F31" s="25"/>
      <c r="G31" s="25"/>
      <c r="H31" s="25" t="s">
        <v>138</v>
      </c>
      <c r="I31" s="23"/>
      <c r="J31" s="25"/>
      <c r="K31" s="24">
        <v>0</v>
      </c>
    </row>
    <row r="32" spans="1:11" ht="20.3" customHeight="1" x14ac:dyDescent="0.25">
      <c r="A32" s="9" t="s">
        <v>55</v>
      </c>
      <c r="B32" s="10" t="s">
        <v>139</v>
      </c>
      <c r="C32" s="10"/>
      <c r="D32" s="10"/>
      <c r="E32" s="10"/>
      <c r="F32" s="10"/>
      <c r="G32" s="10"/>
      <c r="H32" s="10"/>
      <c r="I32" s="10"/>
      <c r="J32" s="22"/>
      <c r="K32" s="24">
        <v>0</v>
      </c>
    </row>
    <row r="33" spans="1:11" ht="20.95" customHeight="1" x14ac:dyDescent="0.25">
      <c r="A33" s="9" t="s">
        <v>67</v>
      </c>
      <c r="B33" s="10" t="s">
        <v>140</v>
      </c>
      <c r="C33" s="10"/>
      <c r="D33" s="10"/>
      <c r="E33" s="10"/>
      <c r="F33" s="10"/>
      <c r="G33" s="10"/>
      <c r="H33" s="10"/>
      <c r="I33" s="10"/>
      <c r="J33" s="10"/>
      <c r="K33" s="24">
        <v>0</v>
      </c>
    </row>
    <row r="34" spans="1:11" ht="17.2" customHeight="1" x14ac:dyDescent="0.25">
      <c r="A34" s="9" t="s">
        <v>69</v>
      </c>
      <c r="B34" s="10" t="s">
        <v>34</v>
      </c>
      <c r="C34" s="10"/>
      <c r="D34" s="10"/>
      <c r="E34" s="10"/>
      <c r="F34" s="10"/>
      <c r="G34" s="10"/>
      <c r="H34" s="10"/>
      <c r="I34" s="10"/>
      <c r="J34" s="10"/>
      <c r="K34" s="24">
        <v>0</v>
      </c>
    </row>
    <row r="35" spans="1:11" ht="17.2" customHeight="1" x14ac:dyDescent="0.25">
      <c r="A35" s="628" t="s">
        <v>141</v>
      </c>
      <c r="B35" s="629"/>
      <c r="C35" s="629"/>
      <c r="D35" s="629"/>
      <c r="E35" s="629"/>
      <c r="F35" s="26"/>
      <c r="G35" s="26"/>
      <c r="H35" s="26"/>
      <c r="I35" s="26"/>
      <c r="J35" s="26"/>
      <c r="K35" s="27">
        <f>SUM(K28:K34)</f>
        <v>2446.38</v>
      </c>
    </row>
    <row r="36" spans="1:11" ht="17.2" customHeight="1" x14ac:dyDescent="0.25">
      <c r="A36" s="4"/>
      <c r="B36" s="4"/>
      <c r="C36" s="4"/>
      <c r="D36" s="4"/>
      <c r="E36" s="4"/>
      <c r="F36" s="4"/>
      <c r="G36" s="4"/>
      <c r="H36" s="4"/>
      <c r="I36" s="4"/>
      <c r="J36" s="4"/>
      <c r="K36" s="6"/>
    </row>
    <row r="37" spans="1:11" ht="17.2" customHeight="1" x14ac:dyDescent="0.25">
      <c r="A37" s="630" t="s">
        <v>142</v>
      </c>
      <c r="B37" s="631"/>
      <c r="C37" s="631"/>
      <c r="D37" s="631"/>
      <c r="E37" s="631"/>
      <c r="F37" s="631"/>
      <c r="G37" s="631"/>
      <c r="H37" s="631"/>
      <c r="I37" s="631"/>
      <c r="J37" s="631"/>
      <c r="K37" s="632"/>
    </row>
    <row r="38" spans="1:11" ht="17.2" customHeight="1" x14ac:dyDescent="0.25">
      <c r="A38" s="18" t="s">
        <v>143</v>
      </c>
      <c r="B38" s="29"/>
      <c r="C38" s="29"/>
      <c r="D38" s="29"/>
      <c r="E38" s="29"/>
      <c r="F38" s="29"/>
      <c r="G38" s="30"/>
      <c r="H38" s="30"/>
      <c r="I38" s="31"/>
      <c r="J38" s="32" t="s">
        <v>46</v>
      </c>
      <c r="K38" s="33" t="s">
        <v>130</v>
      </c>
    </row>
    <row r="39" spans="1:11" ht="17.2" customHeight="1" x14ac:dyDescent="0.25">
      <c r="A39" s="9" t="s">
        <v>47</v>
      </c>
      <c r="B39" s="10" t="s">
        <v>144</v>
      </c>
      <c r="C39" s="10"/>
      <c r="D39" s="10"/>
      <c r="E39" s="10"/>
      <c r="F39" s="10"/>
      <c r="G39" s="10"/>
      <c r="H39" s="10"/>
      <c r="I39" s="10"/>
      <c r="J39" s="34">
        <f>1/12</f>
        <v>8.3333333333333329E-2</v>
      </c>
      <c r="K39" s="35">
        <f>J39*$K$35</f>
        <v>203.86500000000001</v>
      </c>
    </row>
    <row r="40" spans="1:11" ht="17.2" customHeight="1" x14ac:dyDescent="0.25">
      <c r="A40" s="36" t="s">
        <v>49</v>
      </c>
      <c r="B40" s="22" t="s">
        <v>145</v>
      </c>
      <c r="C40" s="22"/>
      <c r="D40" s="22"/>
      <c r="E40" s="22"/>
      <c r="F40" s="22"/>
      <c r="G40" s="22"/>
      <c r="H40" s="22"/>
      <c r="I40" s="22"/>
      <c r="J40" s="348">
        <v>3.0249999999999999E-2</v>
      </c>
      <c r="K40" s="35">
        <f>J40*$K$35</f>
        <v>74.002994999999999</v>
      </c>
    </row>
    <row r="41" spans="1:11" ht="17.2" customHeight="1" x14ac:dyDescent="0.25">
      <c r="A41" s="633"/>
      <c r="B41" s="634"/>
      <c r="C41" s="634"/>
      <c r="D41" s="634"/>
      <c r="E41" s="634"/>
      <c r="F41" s="634"/>
      <c r="G41" s="634"/>
      <c r="H41" s="634"/>
      <c r="I41" s="635"/>
      <c r="J41" s="131">
        <f>SUM(J39:J40)</f>
        <v>0.11358333333333333</v>
      </c>
      <c r="K41" s="33">
        <f>SUM(K39:K40)</f>
        <v>277.86799500000001</v>
      </c>
    </row>
    <row r="42" spans="1:11" ht="17.2" customHeight="1" x14ac:dyDescent="0.25">
      <c r="A42" s="4"/>
      <c r="B42" s="4"/>
      <c r="C42" s="4"/>
      <c r="D42" s="4"/>
      <c r="E42" s="4"/>
      <c r="F42" s="4"/>
      <c r="G42" s="4"/>
      <c r="H42" s="4"/>
      <c r="I42" s="4"/>
      <c r="J42" s="4"/>
      <c r="K42" s="6"/>
    </row>
    <row r="43" spans="1:11" ht="17.2" customHeight="1" x14ac:dyDescent="0.25">
      <c r="A43" s="636" t="s">
        <v>146</v>
      </c>
      <c r="B43" s="637"/>
      <c r="C43" s="637"/>
      <c r="D43" s="637"/>
      <c r="E43" s="637"/>
      <c r="F43" s="637"/>
      <c r="G43" s="637"/>
      <c r="H43" s="637"/>
      <c r="I43" s="637"/>
      <c r="J43" s="637"/>
      <c r="K43" s="638"/>
    </row>
    <row r="44" spans="1:11" ht="17.2" customHeight="1" x14ac:dyDescent="0.25">
      <c r="A44" s="590" t="s">
        <v>147</v>
      </c>
      <c r="B44" s="591"/>
      <c r="C44" s="591"/>
      <c r="D44" s="591"/>
      <c r="E44" s="591"/>
      <c r="F44" s="591"/>
      <c r="G44" s="591"/>
      <c r="H44" s="591"/>
      <c r="I44" s="592"/>
      <c r="J44" s="639">
        <f>K35+K41</f>
        <v>2724.2479950000002</v>
      </c>
      <c r="K44" s="640"/>
    </row>
    <row r="45" spans="1:11" ht="17.2" customHeight="1" x14ac:dyDescent="0.25">
      <c r="A45" s="18" t="s">
        <v>148</v>
      </c>
      <c r="B45" s="19"/>
      <c r="C45" s="19"/>
      <c r="D45" s="19"/>
      <c r="E45" s="19"/>
      <c r="F45" s="31"/>
      <c r="G45" s="31"/>
      <c r="H45" s="31"/>
      <c r="I45" s="31"/>
      <c r="J45" s="37" t="s">
        <v>46</v>
      </c>
      <c r="K45" s="38" t="s">
        <v>130</v>
      </c>
    </row>
    <row r="46" spans="1:11" ht="17.2" customHeight="1" x14ac:dyDescent="0.25">
      <c r="A46" s="11" t="s">
        <v>47</v>
      </c>
      <c r="B46" s="25" t="s">
        <v>149</v>
      </c>
      <c r="C46" s="25"/>
      <c r="D46" s="25"/>
      <c r="E46" s="25"/>
      <c r="F46" s="25"/>
      <c r="G46" s="25"/>
      <c r="H46" s="25"/>
      <c r="I46" s="25"/>
      <c r="J46" s="39">
        <v>0.2</v>
      </c>
      <c r="K46" s="24">
        <f t="shared" ref="K46:K53" si="0">J46*$J$44</f>
        <v>544.84959900000001</v>
      </c>
    </row>
    <row r="47" spans="1:11" ht="17.2" customHeight="1" x14ac:dyDescent="0.25">
      <c r="A47" s="11" t="s">
        <v>49</v>
      </c>
      <c r="B47" s="25" t="s">
        <v>150</v>
      </c>
      <c r="C47" s="25"/>
      <c r="D47" s="4"/>
      <c r="E47" s="4"/>
      <c r="F47" s="4"/>
      <c r="G47" s="4"/>
      <c r="H47" s="4"/>
      <c r="I47" s="4"/>
      <c r="J47" s="40">
        <v>2.5000000000000001E-2</v>
      </c>
      <c r="K47" s="24">
        <f t="shared" si="0"/>
        <v>68.106199875000001</v>
      </c>
    </row>
    <row r="48" spans="1:11" ht="15.75" customHeight="1" x14ac:dyDescent="0.25">
      <c r="A48" s="9" t="s">
        <v>52</v>
      </c>
      <c r="B48" s="10" t="s">
        <v>151</v>
      </c>
      <c r="C48" s="10"/>
      <c r="D48" s="641">
        <f>'Licitante (preencher células)'!B27</f>
        <v>0.03</v>
      </c>
      <c r="E48" s="642"/>
      <c r="F48" s="643"/>
      <c r="G48" s="41" t="s">
        <v>20</v>
      </c>
      <c r="H48" s="644">
        <f>'Licitante (preencher células)'!G27</f>
        <v>1</v>
      </c>
      <c r="I48" s="610"/>
      <c r="J48" s="42">
        <f>D48*H48</f>
        <v>0.03</v>
      </c>
      <c r="K48" s="24">
        <f t="shared" si="0"/>
        <v>81.727439849999996</v>
      </c>
    </row>
    <row r="49" spans="1:12" ht="17.2" customHeight="1" x14ac:dyDescent="0.25">
      <c r="A49" s="9" t="s">
        <v>55</v>
      </c>
      <c r="B49" s="10" t="s">
        <v>152</v>
      </c>
      <c r="C49" s="10"/>
      <c r="D49" s="25"/>
      <c r="E49" s="25"/>
      <c r="F49" s="25"/>
      <c r="G49" s="43"/>
      <c r="H49" s="25"/>
      <c r="I49" s="25"/>
      <c r="J49" s="40">
        <v>1.4999999999999999E-2</v>
      </c>
      <c r="K49" s="24">
        <f t="shared" si="0"/>
        <v>40.863719924999998</v>
      </c>
    </row>
    <row r="50" spans="1:12" ht="17.2" customHeight="1" x14ac:dyDescent="0.25">
      <c r="A50" s="9" t="s">
        <v>67</v>
      </c>
      <c r="B50" s="10" t="s">
        <v>153</v>
      </c>
      <c r="C50" s="10"/>
      <c r="D50" s="10"/>
      <c r="E50" s="10"/>
      <c r="F50" s="10"/>
      <c r="G50" s="44"/>
      <c r="H50" s="10"/>
      <c r="I50" s="10"/>
      <c r="J50" s="40">
        <v>0.01</v>
      </c>
      <c r="K50" s="24">
        <f t="shared" si="0"/>
        <v>27.242479950000003</v>
      </c>
    </row>
    <row r="51" spans="1:12" ht="17.2" customHeight="1" x14ac:dyDescent="0.25">
      <c r="A51" s="9" t="s">
        <v>69</v>
      </c>
      <c r="B51" s="10" t="s">
        <v>154</v>
      </c>
      <c r="C51" s="10"/>
      <c r="D51" s="10"/>
      <c r="E51" s="10"/>
      <c r="F51" s="10"/>
      <c r="G51" s="44"/>
      <c r="H51" s="10"/>
      <c r="I51" s="10"/>
      <c r="J51" s="40">
        <v>6.0000000000000001E-3</v>
      </c>
      <c r="K51" s="24">
        <f t="shared" si="0"/>
        <v>16.345487970000001</v>
      </c>
    </row>
    <row r="52" spans="1:12" ht="17.2" customHeight="1" x14ac:dyDescent="0.25">
      <c r="A52" s="9" t="s">
        <v>71</v>
      </c>
      <c r="B52" s="10" t="s">
        <v>155</v>
      </c>
      <c r="C52" s="10"/>
      <c r="D52" s="10"/>
      <c r="E52" s="10"/>
      <c r="F52" s="10"/>
      <c r="G52" s="44"/>
      <c r="H52" s="10"/>
      <c r="I52" s="10"/>
      <c r="J52" s="40">
        <v>2E-3</v>
      </c>
      <c r="K52" s="24">
        <f t="shared" si="0"/>
        <v>5.4484959900000005</v>
      </c>
    </row>
    <row r="53" spans="1:12" ht="17.2" customHeight="1" x14ac:dyDescent="0.25">
      <c r="A53" s="9" t="s">
        <v>72</v>
      </c>
      <c r="B53" s="10" t="s">
        <v>156</v>
      </c>
      <c r="C53" s="10"/>
      <c r="D53" s="10"/>
      <c r="E53" s="10"/>
      <c r="F53" s="10"/>
      <c r="G53" s="44"/>
      <c r="H53" s="10"/>
      <c r="I53" s="10"/>
      <c r="J53" s="40">
        <v>0.08</v>
      </c>
      <c r="K53" s="24">
        <f t="shared" si="0"/>
        <v>217.93983960000003</v>
      </c>
    </row>
    <row r="54" spans="1:12" s="3" customFormat="1" ht="17.2" customHeight="1" x14ac:dyDescent="0.25">
      <c r="A54" s="45" t="s">
        <v>157</v>
      </c>
      <c r="B54" s="46"/>
      <c r="C54" s="46"/>
      <c r="D54" s="46"/>
      <c r="E54" s="46"/>
      <c r="F54" s="46"/>
      <c r="G54" s="46"/>
      <c r="H54" s="46"/>
      <c r="I54" s="46"/>
      <c r="J54" s="47">
        <f>SUM(J46:J53)</f>
        <v>0.36800000000000005</v>
      </c>
      <c r="K54" s="48">
        <f>SUM(K46:K53)</f>
        <v>1002.5232621600001</v>
      </c>
      <c r="L54" s="49"/>
    </row>
    <row r="55" spans="1:12" ht="17.2" customHeight="1" x14ac:dyDescent="0.25">
      <c r="A55" s="4"/>
      <c r="B55" s="4"/>
      <c r="C55" s="4"/>
      <c r="D55" s="4"/>
      <c r="E55" s="4"/>
      <c r="F55" s="4"/>
      <c r="G55" s="4"/>
      <c r="H55" s="4"/>
      <c r="I55" s="4"/>
      <c r="J55" s="4"/>
      <c r="K55" s="6"/>
    </row>
    <row r="56" spans="1:12" ht="17.2" customHeight="1" x14ac:dyDescent="0.25">
      <c r="A56" s="636" t="s">
        <v>158</v>
      </c>
      <c r="B56" s="637"/>
      <c r="C56" s="637"/>
      <c r="D56" s="637"/>
      <c r="E56" s="637"/>
      <c r="F56" s="637"/>
      <c r="G56" s="637"/>
      <c r="H56" s="637"/>
      <c r="I56" s="637"/>
      <c r="J56" s="637"/>
      <c r="K56" s="638"/>
    </row>
    <row r="57" spans="1:12" ht="17.2" customHeight="1" x14ac:dyDescent="0.25">
      <c r="A57" s="18" t="s">
        <v>159</v>
      </c>
      <c r="B57" s="19"/>
      <c r="C57" s="19"/>
      <c r="D57" s="19"/>
      <c r="E57" s="19"/>
      <c r="F57" s="31"/>
      <c r="G57" s="31"/>
      <c r="H57" s="31"/>
      <c r="I57" s="31"/>
      <c r="J57" s="31"/>
      <c r="K57" s="21" t="s">
        <v>130</v>
      </c>
    </row>
    <row r="58" spans="1:12" ht="17.2" customHeight="1" x14ac:dyDescent="0.25">
      <c r="A58" s="11" t="s">
        <v>47</v>
      </c>
      <c r="B58" s="646" t="s">
        <v>160</v>
      </c>
      <c r="C58" s="646"/>
      <c r="D58" s="646"/>
      <c r="E58" s="646"/>
      <c r="F58" s="646"/>
      <c r="G58" s="646"/>
      <c r="H58" s="646"/>
      <c r="I58" s="646"/>
      <c r="J58" s="647"/>
      <c r="K58" s="129">
        <f>'Licitante (preencher células)'!I49</f>
        <v>546.07960000000003</v>
      </c>
    </row>
    <row r="59" spans="1:12" ht="17.2" customHeight="1" x14ac:dyDescent="0.25">
      <c r="A59" s="11" t="s">
        <v>49</v>
      </c>
      <c r="B59" s="645" t="s">
        <v>266</v>
      </c>
      <c r="C59" s="645"/>
      <c r="D59" s="645"/>
      <c r="E59" s="645"/>
      <c r="F59" s="50"/>
      <c r="G59" s="51"/>
      <c r="H59" s="51"/>
      <c r="I59" s="51"/>
      <c r="J59" s="51"/>
      <c r="K59" s="24">
        <f>'Licitante (preencher células)'!I52</f>
        <v>527.34</v>
      </c>
    </row>
    <row r="60" spans="1:12" ht="17.2" customHeight="1" x14ac:dyDescent="0.25">
      <c r="A60" s="9" t="s">
        <v>52</v>
      </c>
      <c r="B60" s="645" t="s">
        <v>162</v>
      </c>
      <c r="C60" s="645"/>
      <c r="D60" s="645"/>
      <c r="E60" s="645"/>
      <c r="F60" s="50"/>
      <c r="G60" s="51"/>
      <c r="H60" s="51"/>
      <c r="I60" s="51"/>
      <c r="J60" s="51"/>
      <c r="K60" s="24">
        <f>'Licitante (preencher células)'!I117</f>
        <v>87.847200000000015</v>
      </c>
    </row>
    <row r="61" spans="1:12" ht="17.2" customHeight="1" x14ac:dyDescent="0.25">
      <c r="A61" s="9" t="s">
        <v>55</v>
      </c>
      <c r="B61" s="648" t="s">
        <v>339</v>
      </c>
      <c r="C61" s="648"/>
      <c r="D61" s="648"/>
      <c r="E61" s="648"/>
      <c r="F61" s="648"/>
      <c r="G61" s="648"/>
      <c r="H61" s="648"/>
      <c r="I61" s="648"/>
      <c r="J61" s="649"/>
      <c r="K61" s="24">
        <f>'Licitante (preencher células)'!I55</f>
        <v>1.3862819999999998</v>
      </c>
    </row>
    <row r="62" spans="1:12" ht="17.2" customHeight="1" x14ac:dyDescent="0.25">
      <c r="A62" s="9" t="s">
        <v>67</v>
      </c>
      <c r="B62" s="648" t="s">
        <v>163</v>
      </c>
      <c r="C62" s="648"/>
      <c r="D62" s="648"/>
      <c r="E62" s="648"/>
      <c r="F62" s="648"/>
      <c r="G62" s="648"/>
      <c r="H62" s="648"/>
      <c r="I62" s="648"/>
      <c r="J62" s="649"/>
      <c r="K62" s="24">
        <f>'Licitante (preencher células)'!I58</f>
        <v>17.137499999999999</v>
      </c>
    </row>
    <row r="63" spans="1:12" ht="17.2" customHeight="1" x14ac:dyDescent="0.25">
      <c r="A63" s="9" t="s">
        <v>69</v>
      </c>
      <c r="B63" s="645" t="s">
        <v>267</v>
      </c>
      <c r="C63" s="645"/>
      <c r="D63" s="645"/>
      <c r="E63" s="645"/>
      <c r="F63" s="645"/>
      <c r="G63" s="645"/>
      <c r="H63" s="645"/>
      <c r="I63" s="645"/>
      <c r="J63" s="650"/>
      <c r="K63" s="24">
        <f>'Licitante (preencher células)'!I62</f>
        <v>0</v>
      </c>
    </row>
    <row r="64" spans="1:12" s="3" customFormat="1" ht="17.2" customHeight="1" x14ac:dyDescent="0.25">
      <c r="A64" s="45" t="s">
        <v>166</v>
      </c>
      <c r="B64" s="46"/>
      <c r="C64" s="46"/>
      <c r="D64" s="46"/>
      <c r="E64" s="46"/>
      <c r="F64" s="46"/>
      <c r="G64" s="46"/>
      <c r="H64" s="46"/>
      <c r="I64" s="46"/>
      <c r="J64" s="46"/>
      <c r="K64" s="52">
        <f>SUM(K58:K63)</f>
        <v>1179.7905820000001</v>
      </c>
    </row>
    <row r="65" spans="1:255" ht="17.2" customHeight="1" x14ac:dyDescent="0.25">
      <c r="A65" s="4"/>
      <c r="B65" s="4"/>
      <c r="C65" s="4"/>
      <c r="D65" s="4"/>
      <c r="E65" s="4"/>
      <c r="F65" s="4"/>
      <c r="G65" s="4"/>
      <c r="H65" s="4"/>
      <c r="I65" s="4"/>
      <c r="J65" s="4"/>
      <c r="K65" s="6"/>
    </row>
    <row r="66" spans="1:255" ht="17.2" customHeight="1" x14ac:dyDescent="0.25">
      <c r="A66" s="651" t="s">
        <v>167</v>
      </c>
      <c r="B66" s="652"/>
      <c r="C66" s="652"/>
      <c r="D66" s="652"/>
      <c r="E66" s="652"/>
      <c r="F66" s="652"/>
      <c r="G66" s="652"/>
      <c r="H66" s="652"/>
      <c r="I66" s="652"/>
      <c r="J66" s="652"/>
      <c r="K66" s="653"/>
    </row>
    <row r="67" spans="1:255" ht="17.2" customHeight="1" x14ac:dyDescent="0.25">
      <c r="A67" s="18" t="s">
        <v>168</v>
      </c>
      <c r="B67" s="20"/>
      <c r="C67" s="20"/>
      <c r="D67" s="20"/>
      <c r="E67" s="20"/>
      <c r="F67" s="53"/>
      <c r="G67" s="53"/>
      <c r="H67" s="53"/>
      <c r="I67" s="53"/>
      <c r="J67" s="53"/>
      <c r="K67" s="21" t="s">
        <v>130</v>
      </c>
    </row>
    <row r="68" spans="1:255" ht="17.2" customHeight="1" x14ac:dyDescent="0.25">
      <c r="A68" s="54" t="s">
        <v>169</v>
      </c>
      <c r="B68" s="654" t="s">
        <v>170</v>
      </c>
      <c r="C68" s="655"/>
      <c r="D68" s="655"/>
      <c r="E68" s="655"/>
      <c r="F68" s="655"/>
      <c r="G68" s="655"/>
      <c r="H68" s="655"/>
      <c r="I68" s="655"/>
      <c r="J68" s="656"/>
      <c r="K68" s="55">
        <f>K41</f>
        <v>277.86799500000001</v>
      </c>
    </row>
    <row r="69" spans="1:255" ht="17.2" customHeight="1" x14ac:dyDescent="0.25">
      <c r="A69" s="54" t="s">
        <v>171</v>
      </c>
      <c r="B69" s="654" t="s">
        <v>172</v>
      </c>
      <c r="C69" s="655"/>
      <c r="D69" s="655"/>
      <c r="E69" s="655"/>
      <c r="F69" s="655"/>
      <c r="G69" s="655"/>
      <c r="H69" s="655"/>
      <c r="I69" s="655"/>
      <c r="J69" s="656"/>
      <c r="K69" s="55">
        <f>K54</f>
        <v>1002.5232621600001</v>
      </c>
    </row>
    <row r="70" spans="1:255" ht="17.2" customHeight="1" x14ac:dyDescent="0.25">
      <c r="A70" s="54" t="s">
        <v>173</v>
      </c>
      <c r="B70" s="654" t="s">
        <v>174</v>
      </c>
      <c r="C70" s="655"/>
      <c r="D70" s="655"/>
      <c r="E70" s="655"/>
      <c r="F70" s="655"/>
      <c r="G70" s="655"/>
      <c r="H70" s="655"/>
      <c r="I70" s="655"/>
      <c r="J70" s="656"/>
      <c r="K70" s="55">
        <f>K64</f>
        <v>1179.7905820000001</v>
      </c>
    </row>
    <row r="71" spans="1:255" ht="17.2" customHeight="1" x14ac:dyDescent="0.25">
      <c r="A71" s="657" t="s">
        <v>175</v>
      </c>
      <c r="B71" s="658"/>
      <c r="C71" s="658"/>
      <c r="D71" s="658"/>
      <c r="E71" s="658"/>
      <c r="F71" s="658"/>
      <c r="G71" s="658"/>
      <c r="H71" s="658"/>
      <c r="I71" s="658"/>
      <c r="J71" s="659"/>
      <c r="K71" s="48">
        <f>SUM(K67:K70)</f>
        <v>2460.18183916</v>
      </c>
    </row>
    <row r="72" spans="1:255" ht="17.2" customHeight="1" x14ac:dyDescent="0.25">
      <c r="A72" s="4"/>
      <c r="B72" s="4"/>
      <c r="C72" s="4"/>
      <c r="D72" s="4"/>
      <c r="E72" s="4"/>
      <c r="F72" s="4"/>
      <c r="G72" s="4"/>
      <c r="H72" s="4"/>
      <c r="I72" s="4"/>
      <c r="J72" s="4"/>
      <c r="K72" s="6"/>
    </row>
    <row r="73" spans="1:255" ht="17.2" customHeight="1" x14ac:dyDescent="0.25">
      <c r="A73" s="660" t="s">
        <v>176</v>
      </c>
      <c r="B73" s="661"/>
      <c r="C73" s="661"/>
      <c r="D73" s="661"/>
      <c r="E73" s="661"/>
      <c r="F73" s="661"/>
      <c r="G73" s="661"/>
      <c r="H73" s="661"/>
      <c r="I73" s="661"/>
      <c r="J73" s="661"/>
      <c r="K73" s="662"/>
    </row>
    <row r="74" spans="1:255" ht="17.2" customHeight="1" x14ac:dyDescent="0.25">
      <c r="A74" s="56" t="s">
        <v>177</v>
      </c>
      <c r="B74" s="19"/>
      <c r="C74" s="19"/>
      <c r="D74" s="19"/>
      <c r="E74" s="19"/>
      <c r="F74" s="31"/>
      <c r="G74" s="31"/>
      <c r="H74" s="31"/>
      <c r="I74" s="31"/>
      <c r="J74" s="28" t="s">
        <v>46</v>
      </c>
      <c r="K74" s="57" t="s">
        <v>130</v>
      </c>
    </row>
    <row r="75" spans="1:255" ht="17.2" customHeight="1" x14ac:dyDescent="0.25">
      <c r="A75" s="9" t="s">
        <v>47</v>
      </c>
      <c r="B75" s="648" t="s">
        <v>178</v>
      </c>
      <c r="C75" s="648"/>
      <c r="D75" s="648"/>
      <c r="E75" s="648"/>
      <c r="F75" s="648"/>
      <c r="G75" s="648"/>
      <c r="H75" s="648"/>
      <c r="I75" s="663"/>
      <c r="J75" s="58">
        <f>'Licitante (preencher células)'!I130</f>
        <v>4.1999999999999997E-3</v>
      </c>
      <c r="K75" s="24">
        <f>ROUND($J$75*($K$35+($K35*0.121)+$K$39),2)</f>
        <v>12.37</v>
      </c>
      <c r="L75" s="59"/>
    </row>
    <row r="76" spans="1:255" ht="17.2" customHeight="1" x14ac:dyDescent="0.25">
      <c r="A76" s="9" t="s">
        <v>52</v>
      </c>
      <c r="B76" s="44" t="s">
        <v>50</v>
      </c>
      <c r="C76" s="44"/>
      <c r="D76" s="44"/>
      <c r="E76" s="44"/>
      <c r="F76" s="50"/>
      <c r="G76" s="51"/>
      <c r="H76" s="51"/>
      <c r="I76" s="51"/>
      <c r="J76" s="60">
        <f>J75*J53</f>
        <v>3.3599999999999998E-4</v>
      </c>
      <c r="K76" s="24">
        <f>K75*J53</f>
        <v>0.98959999999999992</v>
      </c>
    </row>
    <row r="77" spans="1:255" ht="17.2" customHeight="1" x14ac:dyDescent="0.25">
      <c r="A77" s="9" t="s">
        <v>55</v>
      </c>
      <c r="B77" s="44" t="s">
        <v>179</v>
      </c>
      <c r="C77" s="44"/>
      <c r="D77" s="44"/>
      <c r="E77" s="44"/>
      <c r="F77" s="50"/>
      <c r="G77" s="51"/>
      <c r="H77" s="51"/>
      <c r="I77" s="51"/>
      <c r="J77" s="60">
        <f>(7/30)/12</f>
        <v>1.9444444444444445E-2</v>
      </c>
      <c r="K77" s="24">
        <f>ROUND(J77*K35,2)</f>
        <v>47.57</v>
      </c>
      <c r="L77" s="59"/>
      <c r="M77" s="61"/>
    </row>
    <row r="78" spans="1:255" ht="17.2" customHeight="1" x14ac:dyDescent="0.25">
      <c r="A78" s="9" t="s">
        <v>67</v>
      </c>
      <c r="B78" s="10" t="s">
        <v>180</v>
      </c>
      <c r="C78" s="10"/>
      <c r="D78" s="10"/>
      <c r="E78" s="10"/>
      <c r="F78" s="50"/>
      <c r="G78" s="51"/>
      <c r="H78" s="51"/>
      <c r="I78" s="51"/>
      <c r="J78" s="60">
        <f>J54*J77</f>
        <v>7.1555555555555565E-3</v>
      </c>
      <c r="K78" s="24">
        <f>K77*J54</f>
        <v>17.505760000000002</v>
      </c>
    </row>
    <row r="79" spans="1:255" s="64" customFormat="1" ht="17.2" customHeight="1" x14ac:dyDescent="0.25">
      <c r="A79" s="9" t="s">
        <v>69</v>
      </c>
      <c r="B79" s="648" t="s">
        <v>181</v>
      </c>
      <c r="C79" s="648"/>
      <c r="D79" s="648"/>
      <c r="E79" s="648"/>
      <c r="F79" s="648"/>
      <c r="G79" s="648"/>
      <c r="H79" s="648"/>
      <c r="I79" s="663"/>
      <c r="J79" s="63">
        <v>0.04</v>
      </c>
      <c r="K79" s="24">
        <f>J79*K35</f>
        <v>97.855200000000011</v>
      </c>
      <c r="IU79" s="2"/>
    </row>
    <row r="80" spans="1:255" s="64" customFormat="1" ht="17.2" customHeight="1" x14ac:dyDescent="0.25">
      <c r="A80" s="45" t="s">
        <v>175</v>
      </c>
      <c r="B80" s="65"/>
      <c r="C80" s="65"/>
      <c r="D80" s="65"/>
      <c r="E80" s="65"/>
      <c r="F80" s="65"/>
      <c r="G80" s="65"/>
      <c r="H80" s="65"/>
      <c r="I80" s="65"/>
      <c r="J80" s="66"/>
      <c r="K80" s="67">
        <f>SUM(K75:K79)</f>
        <v>176.29056000000003</v>
      </c>
      <c r="IU80" s="2"/>
    </row>
    <row r="81" spans="1:255" s="64" customFormat="1" ht="17.2" customHeight="1" x14ac:dyDescent="0.25">
      <c r="A81" s="4"/>
      <c r="B81" s="4"/>
      <c r="C81" s="4"/>
      <c r="D81" s="4"/>
      <c r="E81" s="4"/>
      <c r="F81" s="4"/>
      <c r="G81" s="4"/>
      <c r="H81" s="4"/>
      <c r="I81" s="4"/>
      <c r="J81" s="4"/>
      <c r="K81" s="6"/>
      <c r="IU81" s="2"/>
    </row>
    <row r="82" spans="1:255" ht="17.2" customHeight="1" x14ac:dyDescent="0.25">
      <c r="A82" s="660" t="s">
        <v>182</v>
      </c>
      <c r="B82" s="661"/>
      <c r="C82" s="661"/>
      <c r="D82" s="661"/>
      <c r="E82" s="661"/>
      <c r="F82" s="661"/>
      <c r="G82" s="661"/>
      <c r="H82" s="661"/>
      <c r="I82" s="661"/>
      <c r="J82" s="661"/>
      <c r="K82" s="662"/>
    </row>
    <row r="83" spans="1:255" ht="38.299999999999997" customHeight="1" x14ac:dyDescent="0.25">
      <c r="A83" s="664" t="s">
        <v>183</v>
      </c>
      <c r="B83" s="665"/>
      <c r="C83" s="665"/>
      <c r="D83" s="665"/>
      <c r="E83" s="665"/>
      <c r="F83" s="665"/>
      <c r="G83" s="665"/>
      <c r="H83" s="665"/>
      <c r="I83" s="665"/>
      <c r="J83" s="665"/>
      <c r="K83" s="666"/>
    </row>
    <row r="84" spans="1:255" ht="42.75" customHeight="1" x14ac:dyDescent="0.25">
      <c r="A84" s="664" t="s">
        <v>184</v>
      </c>
      <c r="B84" s="665"/>
      <c r="C84" s="665"/>
      <c r="D84" s="665"/>
      <c r="E84" s="665"/>
      <c r="F84" s="665"/>
      <c r="G84" s="665"/>
      <c r="H84" s="665"/>
      <c r="I84" s="665"/>
      <c r="J84" s="665"/>
      <c r="K84" s="666"/>
    </row>
    <row r="85" spans="1:255" ht="38.950000000000003" customHeight="1" x14ac:dyDescent="0.25">
      <c r="A85" s="667" t="s">
        <v>185</v>
      </c>
      <c r="B85" s="668"/>
      <c r="C85" s="69">
        <f>K35</f>
        <v>2446.38</v>
      </c>
      <c r="D85" s="667" t="s">
        <v>268</v>
      </c>
      <c r="E85" s="668"/>
      <c r="F85" s="669">
        <f>K71-(K60+K58)+K87</f>
        <v>2129.9650391599998</v>
      </c>
      <c r="G85" s="670"/>
      <c r="H85" s="68" t="s">
        <v>187</v>
      </c>
      <c r="I85" s="69">
        <f>K80</f>
        <v>176.29056000000003</v>
      </c>
      <c r="J85" s="70" t="s">
        <v>188</v>
      </c>
      <c r="K85" s="71">
        <f>C85+F85+I85</f>
        <v>4752.6355991600003</v>
      </c>
    </row>
    <row r="86" spans="1:255" ht="17.2" customHeight="1" x14ac:dyDescent="0.25">
      <c r="A86" s="18" t="s">
        <v>189</v>
      </c>
      <c r="B86" s="29"/>
      <c r="C86" s="29"/>
      <c r="D86" s="29"/>
      <c r="E86" s="29"/>
      <c r="F86" s="29"/>
      <c r="G86" s="30"/>
      <c r="H86" s="30"/>
      <c r="I86" s="31"/>
      <c r="J86" s="72" t="s">
        <v>46</v>
      </c>
      <c r="K86" s="38" t="s">
        <v>130</v>
      </c>
    </row>
    <row r="87" spans="1:255" ht="17.2" customHeight="1" x14ac:dyDescent="0.25">
      <c r="A87" s="36" t="s">
        <v>47</v>
      </c>
      <c r="B87" s="671" t="s">
        <v>190</v>
      </c>
      <c r="C87" s="671"/>
      <c r="D87" s="671"/>
      <c r="E87" s="671"/>
      <c r="F87" s="671"/>
      <c r="G87" s="671"/>
      <c r="H87" s="671"/>
      <c r="I87" s="672"/>
      <c r="J87" s="349">
        <f>'Licitante (preencher células)'!I137</f>
        <v>9.0749999999999997E-2</v>
      </c>
      <c r="K87" s="35">
        <f>ROUND(J87*(K35+K35*J54),2)</f>
        <v>303.70999999999998</v>
      </c>
    </row>
    <row r="88" spans="1:255" ht="17.2" customHeight="1" x14ac:dyDescent="0.25">
      <c r="A88" s="73" t="s">
        <v>49</v>
      </c>
      <c r="B88" s="655" t="s">
        <v>191</v>
      </c>
      <c r="C88" s="655"/>
      <c r="D88" s="655"/>
      <c r="E88" s="655"/>
      <c r="F88" s="655"/>
      <c r="G88" s="655"/>
      <c r="H88" s="655"/>
      <c r="I88" s="656"/>
      <c r="J88" s="74">
        <f>'Licitante (preencher células)'!I138</f>
        <v>2.7378507871321013E-3</v>
      </c>
      <c r="K88" s="35">
        <f>ROUND($J88*$K$85,2)</f>
        <v>13.01</v>
      </c>
    </row>
    <row r="89" spans="1:255" ht="17.2" customHeight="1" x14ac:dyDescent="0.25">
      <c r="A89" s="11" t="s">
        <v>52</v>
      </c>
      <c r="B89" s="655" t="s">
        <v>192</v>
      </c>
      <c r="C89" s="655"/>
      <c r="D89" s="655"/>
      <c r="E89" s="655"/>
      <c r="F89" s="655"/>
      <c r="G89" s="655"/>
      <c r="H89" s="655"/>
      <c r="I89" s="656"/>
      <c r="J89" s="74">
        <f>'Licitante (preencher células)'!I139</f>
        <v>2.0533880903490757E-4</v>
      </c>
      <c r="K89" s="35">
        <f>ROUND($J89*$K$85,2)</f>
        <v>0.98</v>
      </c>
    </row>
    <row r="90" spans="1:255" ht="17.2" customHeight="1" x14ac:dyDescent="0.25">
      <c r="A90" s="9" t="s">
        <v>55</v>
      </c>
      <c r="B90" s="655" t="s">
        <v>193</v>
      </c>
      <c r="C90" s="655"/>
      <c r="D90" s="655"/>
      <c r="E90" s="655"/>
      <c r="F90" s="655"/>
      <c r="G90" s="655"/>
      <c r="H90" s="655"/>
      <c r="I90" s="656"/>
      <c r="J90" s="74">
        <f>'Licitante (preencher células)'!I140</f>
        <v>3.2032854209445585E-4</v>
      </c>
      <c r="K90" s="35">
        <f>ROUND($J90*$K$85,2)</f>
        <v>1.52</v>
      </c>
    </row>
    <row r="91" spans="1:255" ht="17.2" customHeight="1" x14ac:dyDescent="0.25">
      <c r="A91" s="11" t="s">
        <v>67</v>
      </c>
      <c r="B91" s="673" t="s">
        <v>194</v>
      </c>
      <c r="C91" s="673"/>
      <c r="D91" s="673"/>
      <c r="E91" s="673"/>
      <c r="F91" s="673"/>
      <c r="G91" s="673"/>
      <c r="H91" s="673"/>
      <c r="I91" s="674"/>
      <c r="J91" s="74">
        <f>'Licitante (preencher células)'!I141</f>
        <v>6.570841889117043E-3</v>
      </c>
      <c r="K91" s="35">
        <f>ROUND((C85*0.121+(J54*(C85*0.121)))*J91+((K54-(C85*(J54-J53))+K64-K58-K60+K80)*J91),2)</f>
        <v>9.36</v>
      </c>
    </row>
    <row r="92" spans="1:255" ht="17.2" customHeight="1" x14ac:dyDescent="0.25">
      <c r="A92" s="11" t="s">
        <v>69</v>
      </c>
      <c r="B92" s="648" t="s">
        <v>195</v>
      </c>
      <c r="C92" s="648"/>
      <c r="D92" s="648"/>
      <c r="E92" s="648"/>
      <c r="F92" s="648"/>
      <c r="G92" s="648"/>
      <c r="H92" s="648"/>
      <c r="I92" s="675"/>
      <c r="J92" s="74">
        <f>'Licitante (preencher células)'!I142</f>
        <v>8.2135523613963042E-3</v>
      </c>
      <c r="K92" s="35">
        <f>ROUND(J92*(K85-C85*(J54-J53)),2)</f>
        <v>33.25</v>
      </c>
    </row>
    <row r="93" spans="1:255" ht="17.2" customHeight="1" x14ac:dyDescent="0.25">
      <c r="A93" s="9" t="s">
        <v>71</v>
      </c>
      <c r="B93" s="676" t="str">
        <f>'Licitante (preencher células)'!B143</f>
        <v>Outros (especificar)</v>
      </c>
      <c r="C93" s="676"/>
      <c r="D93" s="676"/>
      <c r="E93" s="676"/>
      <c r="F93" s="676"/>
      <c r="G93" s="676"/>
      <c r="H93" s="676"/>
      <c r="I93" s="677"/>
      <c r="J93" s="74">
        <f>'Licitante (preencher células)'!I143</f>
        <v>0</v>
      </c>
      <c r="K93" s="35">
        <f>TRUNC((J93*K85),2)</f>
        <v>0</v>
      </c>
    </row>
    <row r="94" spans="1:255" ht="17.2" customHeight="1" x14ac:dyDescent="0.25">
      <c r="A94" s="9" t="s">
        <v>72</v>
      </c>
      <c r="B94" s="676" t="str">
        <f>'Licitante (preencher células)'!B144</f>
        <v>Outros (especificar)</v>
      </c>
      <c r="C94" s="676"/>
      <c r="D94" s="676"/>
      <c r="E94" s="676"/>
      <c r="F94" s="676"/>
      <c r="G94" s="676"/>
      <c r="H94" s="676"/>
      <c r="I94" s="677"/>
      <c r="J94" s="74">
        <f>'Licitante (preencher células)'!I144</f>
        <v>0</v>
      </c>
      <c r="K94" s="35">
        <f>TRUNC((J94*K85),2)</f>
        <v>0</v>
      </c>
    </row>
    <row r="95" spans="1:255" s="64" customFormat="1" ht="17.2" customHeight="1" x14ac:dyDescent="0.25">
      <c r="A95" s="45" t="s">
        <v>175</v>
      </c>
      <c r="B95" s="46"/>
      <c r="C95" s="46"/>
      <c r="D95" s="46"/>
      <c r="E95" s="46"/>
      <c r="F95" s="46"/>
      <c r="G95" s="46"/>
      <c r="H95" s="46"/>
      <c r="I95" s="75"/>
      <c r="J95" s="76"/>
      <c r="K95" s="67">
        <f>SUM(K87:K94)</f>
        <v>361.83</v>
      </c>
      <c r="IU95" s="2"/>
    </row>
    <row r="96" spans="1:255" ht="17.2" customHeight="1" x14ac:dyDescent="0.25">
      <c r="A96" s="4"/>
      <c r="B96" s="4"/>
      <c r="C96" s="4"/>
      <c r="D96" s="4"/>
      <c r="E96" s="4"/>
      <c r="F96" s="4"/>
      <c r="G96" s="4"/>
      <c r="H96" s="4"/>
      <c r="I96" s="4"/>
      <c r="J96" s="4"/>
      <c r="K96" s="6"/>
    </row>
    <row r="97" spans="1:255" ht="17.2" customHeight="1" x14ac:dyDescent="0.25">
      <c r="A97" s="636" t="s">
        <v>196</v>
      </c>
      <c r="B97" s="637"/>
      <c r="C97" s="637"/>
      <c r="D97" s="637"/>
      <c r="E97" s="637"/>
      <c r="F97" s="637"/>
      <c r="G97" s="637"/>
      <c r="H97" s="637"/>
      <c r="I97" s="637"/>
      <c r="J97" s="637"/>
      <c r="K97" s="638"/>
    </row>
    <row r="98" spans="1:255" ht="17.2" customHeight="1" x14ac:dyDescent="0.25">
      <c r="A98" s="636" t="s">
        <v>269</v>
      </c>
      <c r="B98" s="637"/>
      <c r="C98" s="637"/>
      <c r="D98" s="637"/>
      <c r="E98" s="637"/>
      <c r="F98" s="637"/>
      <c r="G98" s="637"/>
      <c r="H98" s="637"/>
      <c r="I98" s="637"/>
      <c r="J98" s="678"/>
      <c r="K98" s="78" t="s">
        <v>130</v>
      </c>
    </row>
    <row r="99" spans="1:255" ht="17.2" customHeight="1" x14ac:dyDescent="0.25">
      <c r="A99" s="79" t="s">
        <v>47</v>
      </c>
      <c r="B99" s="673" t="s">
        <v>198</v>
      </c>
      <c r="C99" s="673"/>
      <c r="D99" s="673"/>
      <c r="E99" s="673"/>
      <c r="F99" s="673"/>
      <c r="G99" s="673"/>
      <c r="H99" s="673"/>
      <c r="I99" s="673"/>
      <c r="J99" s="679"/>
      <c r="K99" s="80">
        <v>0</v>
      </c>
    </row>
    <row r="100" spans="1:255" s="64" customFormat="1" ht="17.2" customHeight="1" x14ac:dyDescent="0.25">
      <c r="A100" s="45" t="s">
        <v>175</v>
      </c>
      <c r="B100" s="46"/>
      <c r="C100" s="46"/>
      <c r="D100" s="46"/>
      <c r="E100" s="46"/>
      <c r="F100" s="46"/>
      <c r="G100" s="46"/>
      <c r="H100" s="46"/>
      <c r="I100" s="680"/>
      <c r="J100" s="681"/>
      <c r="K100" s="67">
        <f>K99</f>
        <v>0</v>
      </c>
      <c r="IU100" s="2"/>
    </row>
    <row r="101" spans="1:255" ht="17.2" customHeight="1" x14ac:dyDescent="0.25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6"/>
    </row>
    <row r="102" spans="1:255" s="3" customFormat="1" ht="17.2" customHeight="1" x14ac:dyDescent="0.25">
      <c r="A102" s="630" t="s">
        <v>199</v>
      </c>
      <c r="B102" s="631"/>
      <c r="C102" s="631"/>
      <c r="D102" s="631"/>
      <c r="E102" s="631"/>
      <c r="F102" s="631"/>
      <c r="G102" s="631"/>
      <c r="H102" s="631"/>
      <c r="I102" s="631"/>
      <c r="J102" s="631"/>
      <c r="K102" s="632"/>
    </row>
    <row r="103" spans="1:255" ht="17.2" customHeight="1" x14ac:dyDescent="0.25">
      <c r="A103" s="636" t="s">
        <v>200</v>
      </c>
      <c r="B103" s="637"/>
      <c r="C103" s="637"/>
      <c r="D103" s="637"/>
      <c r="E103" s="637"/>
      <c r="F103" s="637"/>
      <c r="G103" s="637"/>
      <c r="H103" s="637"/>
      <c r="I103" s="637"/>
      <c r="J103" s="678"/>
      <c r="K103" s="78" t="s">
        <v>130</v>
      </c>
    </row>
    <row r="104" spans="1:255" ht="17.2" customHeight="1" x14ac:dyDescent="0.25">
      <c r="A104" s="81" t="s">
        <v>201</v>
      </c>
      <c r="B104" s="682" t="s">
        <v>202</v>
      </c>
      <c r="C104" s="682"/>
      <c r="D104" s="682"/>
      <c r="E104" s="682"/>
      <c r="F104" s="50"/>
      <c r="G104" s="51"/>
      <c r="H104" s="51"/>
      <c r="I104" s="51"/>
      <c r="J104" s="51"/>
      <c r="K104" s="82">
        <f>K95</f>
        <v>361.83</v>
      </c>
    </row>
    <row r="105" spans="1:255" ht="17.2" customHeight="1" x14ac:dyDescent="0.25">
      <c r="A105" s="81" t="s">
        <v>203</v>
      </c>
      <c r="B105" s="645" t="s">
        <v>204</v>
      </c>
      <c r="C105" s="645"/>
      <c r="D105" s="645"/>
      <c r="E105" s="645"/>
      <c r="F105" s="83"/>
      <c r="G105" s="83"/>
      <c r="H105" s="83"/>
      <c r="I105" s="83"/>
      <c r="J105" s="83"/>
      <c r="K105" s="82">
        <f>K100</f>
        <v>0</v>
      </c>
    </row>
    <row r="106" spans="1:255" s="3" customFormat="1" ht="17.2" customHeight="1" x14ac:dyDescent="0.25">
      <c r="A106" s="45" t="s">
        <v>175</v>
      </c>
      <c r="B106" s="46"/>
      <c r="C106" s="46"/>
      <c r="D106" s="46"/>
      <c r="E106" s="46"/>
      <c r="F106" s="46"/>
      <c r="G106" s="46"/>
      <c r="H106" s="46"/>
      <c r="I106" s="46"/>
      <c r="J106" s="75"/>
      <c r="K106" s="52">
        <f>SUM(K104:K105)</f>
        <v>361.83</v>
      </c>
      <c r="L106" s="49"/>
    </row>
    <row r="107" spans="1:255" ht="17.2" customHeight="1" x14ac:dyDescent="0.25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6"/>
    </row>
    <row r="108" spans="1:255" s="3" customFormat="1" ht="17.2" customHeight="1" x14ac:dyDescent="0.25">
      <c r="A108" s="660" t="s">
        <v>205</v>
      </c>
      <c r="B108" s="661"/>
      <c r="C108" s="661"/>
      <c r="D108" s="661"/>
      <c r="E108" s="661"/>
      <c r="F108" s="661"/>
      <c r="G108" s="661"/>
      <c r="H108" s="661"/>
      <c r="I108" s="661"/>
      <c r="J108" s="661"/>
      <c r="K108" s="662"/>
    </row>
    <row r="109" spans="1:255" ht="17.2" customHeight="1" x14ac:dyDescent="0.25">
      <c r="A109" s="636" t="s">
        <v>206</v>
      </c>
      <c r="B109" s="637"/>
      <c r="C109" s="637"/>
      <c r="D109" s="637"/>
      <c r="E109" s="637"/>
      <c r="F109" s="637"/>
      <c r="G109" s="637"/>
      <c r="H109" s="637"/>
      <c r="I109" s="637"/>
      <c r="J109" s="678"/>
      <c r="K109" s="78" t="s">
        <v>130</v>
      </c>
    </row>
    <row r="110" spans="1:255" ht="17.2" customHeight="1" x14ac:dyDescent="0.25">
      <c r="A110" s="9" t="s">
        <v>47</v>
      </c>
      <c r="B110" s="682" t="s">
        <v>207</v>
      </c>
      <c r="C110" s="682"/>
      <c r="D110" s="682"/>
      <c r="E110" s="682"/>
      <c r="F110" s="50"/>
      <c r="G110" s="51"/>
      <c r="H110" s="51"/>
      <c r="I110" s="51"/>
      <c r="J110" s="51"/>
      <c r="K110" s="130">
        <f>'Licitante (preencher células)'!I157</f>
        <v>121.93666666666667</v>
      </c>
    </row>
    <row r="111" spans="1:255" s="3" customFormat="1" ht="17.2" customHeight="1" x14ac:dyDescent="0.25">
      <c r="A111" s="45" t="s">
        <v>175</v>
      </c>
      <c r="B111" s="46"/>
      <c r="C111" s="46"/>
      <c r="D111" s="46"/>
      <c r="E111" s="46"/>
      <c r="F111" s="46"/>
      <c r="G111" s="46"/>
      <c r="H111" s="46"/>
      <c r="I111" s="46"/>
      <c r="J111" s="75"/>
      <c r="K111" s="52">
        <f>SUM(K110:K110)</f>
        <v>121.93666666666667</v>
      </c>
      <c r="L111" s="49"/>
    </row>
    <row r="112" spans="1:255" ht="17.2" customHeight="1" x14ac:dyDescent="0.25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6"/>
    </row>
    <row r="113" spans="1:255" s="3" customFormat="1" ht="17.2" customHeight="1" x14ac:dyDescent="0.25">
      <c r="A113" s="683" t="s">
        <v>208</v>
      </c>
      <c r="B113" s="684"/>
      <c r="C113" s="684"/>
      <c r="D113" s="684"/>
      <c r="E113" s="684"/>
      <c r="F113" s="684"/>
      <c r="G113" s="684"/>
      <c r="H113" s="684"/>
      <c r="I113" s="684"/>
      <c r="J113" s="685"/>
      <c r="K113" s="84">
        <f>K35+K71+K80+K106+K111</f>
        <v>5566.6190658266669</v>
      </c>
      <c r="L113" s="49"/>
    </row>
    <row r="114" spans="1:255" ht="17.2" customHeight="1" x14ac:dyDescent="0.25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6"/>
    </row>
    <row r="115" spans="1:255" ht="17.2" customHeight="1" x14ac:dyDescent="0.25">
      <c r="A115" s="660" t="s">
        <v>209</v>
      </c>
      <c r="B115" s="661"/>
      <c r="C115" s="661"/>
      <c r="D115" s="661"/>
      <c r="E115" s="661"/>
      <c r="F115" s="661"/>
      <c r="G115" s="661"/>
      <c r="H115" s="661"/>
      <c r="I115" s="661"/>
      <c r="J115" s="661"/>
      <c r="K115" s="662"/>
    </row>
    <row r="116" spans="1:255" ht="17.2" customHeight="1" x14ac:dyDescent="0.25">
      <c r="A116" s="77" t="s">
        <v>210</v>
      </c>
      <c r="B116" s="85"/>
      <c r="C116" s="85"/>
      <c r="D116" s="85"/>
      <c r="E116" s="85"/>
      <c r="F116" s="85"/>
      <c r="G116" s="85"/>
      <c r="H116" s="85"/>
      <c r="I116" s="86"/>
      <c r="J116" s="87" t="s">
        <v>46</v>
      </c>
      <c r="K116" s="78" t="s">
        <v>130</v>
      </c>
    </row>
    <row r="117" spans="1:255" ht="17.2" customHeight="1" x14ac:dyDescent="0.25">
      <c r="A117" s="11" t="s">
        <v>47</v>
      </c>
      <c r="B117" s="88" t="s">
        <v>211</v>
      </c>
      <c r="C117" s="88"/>
      <c r="D117" s="88"/>
      <c r="E117" s="88"/>
      <c r="F117" s="88"/>
      <c r="G117" s="88"/>
      <c r="H117" s="88"/>
      <c r="I117" s="88"/>
      <c r="J117" s="89">
        <v>0.06</v>
      </c>
      <c r="K117" s="35">
        <f>J117*K113</f>
        <v>333.9971439496</v>
      </c>
      <c r="M117" s="90"/>
    </row>
    <row r="118" spans="1:255" ht="17.2" customHeight="1" x14ac:dyDescent="0.25">
      <c r="A118" s="9" t="s">
        <v>49</v>
      </c>
      <c r="B118" s="91" t="s">
        <v>90</v>
      </c>
      <c r="C118" s="91"/>
      <c r="D118" s="91"/>
      <c r="E118" s="91"/>
      <c r="F118" s="91"/>
      <c r="G118" s="91"/>
      <c r="H118" s="91"/>
      <c r="I118" s="92"/>
      <c r="J118" s="93">
        <v>6.7900000000000002E-2</v>
      </c>
      <c r="K118" s="35">
        <f>J118*(K113+K117)</f>
        <v>400.65184064380855</v>
      </c>
    </row>
    <row r="119" spans="1:255" s="64" customFormat="1" ht="17.2" customHeight="1" x14ac:dyDescent="0.25">
      <c r="A119" s="626" t="s">
        <v>52</v>
      </c>
      <c r="B119" s="91" t="s">
        <v>212</v>
      </c>
      <c r="C119" s="91"/>
      <c r="D119" s="91"/>
      <c r="E119" s="91"/>
      <c r="F119" s="91"/>
      <c r="G119" s="91"/>
      <c r="H119" s="91"/>
      <c r="I119" s="94" t="s">
        <v>213</v>
      </c>
      <c r="J119" s="686">
        <f>'Licitante (preencher células)'!E168</f>
        <v>0.14250000000000002</v>
      </c>
      <c r="K119" s="689">
        <f>J119*K134</f>
        <v>1047.149501090217</v>
      </c>
      <c r="IU119" s="2"/>
    </row>
    <row r="120" spans="1:255" s="64" customFormat="1" ht="17.2" customHeight="1" x14ac:dyDescent="0.25">
      <c r="A120" s="617"/>
      <c r="B120" s="22"/>
      <c r="C120" s="692" t="s">
        <v>214</v>
      </c>
      <c r="D120" s="692"/>
      <c r="E120" s="692"/>
      <c r="F120" s="95" t="s">
        <v>215</v>
      </c>
      <c r="G120" s="96"/>
      <c r="H120" s="96"/>
      <c r="I120" s="97">
        <f>'Licitante (preencher células)'!D165</f>
        <v>1.6500000000000001E-2</v>
      </c>
      <c r="J120" s="687"/>
      <c r="K120" s="690"/>
      <c r="IU120" s="2"/>
    </row>
    <row r="121" spans="1:255" s="64" customFormat="1" ht="17.2" customHeight="1" x14ac:dyDescent="0.25">
      <c r="A121" s="617"/>
      <c r="B121" s="4"/>
      <c r="C121" s="4"/>
      <c r="D121" s="4"/>
      <c r="E121" s="4"/>
      <c r="F121" s="95" t="s">
        <v>216</v>
      </c>
      <c r="G121" s="96"/>
      <c r="H121" s="96"/>
      <c r="I121" s="97">
        <f>'Licitante (preencher células)'!D166</f>
        <v>7.5999999999999998E-2</v>
      </c>
      <c r="J121" s="687"/>
      <c r="K121" s="690"/>
      <c r="IU121" s="2"/>
    </row>
    <row r="122" spans="1:255" s="64" customFormat="1" ht="17.2" customHeight="1" x14ac:dyDescent="0.25">
      <c r="A122" s="627"/>
      <c r="B122" s="4"/>
      <c r="C122" s="692" t="s">
        <v>97</v>
      </c>
      <c r="D122" s="692"/>
      <c r="E122" s="692"/>
      <c r="F122" s="95" t="s">
        <v>217</v>
      </c>
      <c r="G122" s="96"/>
      <c r="H122" s="96"/>
      <c r="I122" s="97">
        <f>'Licitante (preencher células)'!D168</f>
        <v>0.05</v>
      </c>
      <c r="J122" s="688"/>
      <c r="K122" s="691"/>
      <c r="IU122" s="2"/>
    </row>
    <row r="123" spans="1:255" s="3" customFormat="1" ht="17.2" customHeight="1" x14ac:dyDescent="0.25">
      <c r="A123" s="45" t="s">
        <v>218</v>
      </c>
      <c r="B123" s="46"/>
      <c r="C123" s="46"/>
      <c r="D123" s="46"/>
      <c r="E123" s="46"/>
      <c r="F123" s="46"/>
      <c r="G123" s="46"/>
      <c r="H123" s="46"/>
      <c r="I123" s="65"/>
      <c r="J123" s="46"/>
      <c r="K123" s="67">
        <f>SUM(K117:K119)</f>
        <v>1781.7984856836256</v>
      </c>
      <c r="L123" s="98"/>
    </row>
    <row r="124" spans="1:255" s="64" customFormat="1" ht="17.2" customHeight="1" x14ac:dyDescent="0.25">
      <c r="A124" s="23"/>
      <c r="B124" s="23"/>
      <c r="C124" s="23"/>
      <c r="D124" s="23"/>
      <c r="E124" s="23"/>
      <c r="F124" s="23"/>
      <c r="G124" s="23"/>
      <c r="H124" s="23"/>
      <c r="I124" s="23"/>
      <c r="J124" s="23"/>
      <c r="K124" s="99"/>
      <c r="IU124" s="2"/>
    </row>
    <row r="125" spans="1:255" ht="17.2" customHeight="1" x14ac:dyDescent="0.25">
      <c r="A125" s="693" t="s">
        <v>219</v>
      </c>
      <c r="B125" s="694"/>
      <c r="C125" s="694"/>
      <c r="D125" s="694"/>
      <c r="E125" s="694"/>
      <c r="F125" s="694"/>
      <c r="G125" s="694"/>
      <c r="H125" s="694"/>
      <c r="I125" s="694"/>
      <c r="J125" s="694"/>
      <c r="K125" s="100"/>
    </row>
    <row r="126" spans="1:255" ht="17.2" customHeight="1" x14ac:dyDescent="0.25">
      <c r="A126" s="630" t="s">
        <v>220</v>
      </c>
      <c r="B126" s="631"/>
      <c r="C126" s="631"/>
      <c r="D126" s="631"/>
      <c r="E126" s="631"/>
      <c r="F126" s="631"/>
      <c r="G126" s="631"/>
      <c r="H126" s="631"/>
      <c r="I126" s="631"/>
      <c r="J126" s="695"/>
      <c r="K126" s="78" t="s">
        <v>130</v>
      </c>
    </row>
    <row r="127" spans="1:255" ht="17.2" customHeight="1" x14ac:dyDescent="0.25">
      <c r="A127" s="9" t="s">
        <v>47</v>
      </c>
      <c r="B127" s="91" t="s">
        <v>128</v>
      </c>
      <c r="C127" s="10"/>
      <c r="D127" s="10"/>
      <c r="E127" s="10"/>
      <c r="F127" s="10"/>
      <c r="G127" s="10"/>
      <c r="H127" s="10"/>
      <c r="I127" s="10"/>
      <c r="J127" s="10"/>
      <c r="K127" s="24">
        <f>K35</f>
        <v>2446.38</v>
      </c>
    </row>
    <row r="128" spans="1:255" ht="17.2" customHeight="1" x14ac:dyDescent="0.25">
      <c r="A128" s="9" t="s">
        <v>49</v>
      </c>
      <c r="B128" s="91" t="s">
        <v>221</v>
      </c>
      <c r="C128" s="10"/>
      <c r="D128" s="10"/>
      <c r="E128" s="10"/>
      <c r="F128" s="10"/>
      <c r="G128" s="10"/>
      <c r="H128" s="10"/>
      <c r="I128" s="10"/>
      <c r="J128" s="10"/>
      <c r="K128" s="24">
        <f>K71</f>
        <v>2460.18183916</v>
      </c>
    </row>
    <row r="129" spans="1:13" ht="17.2" customHeight="1" x14ac:dyDescent="0.25">
      <c r="A129" s="9" t="s">
        <v>52</v>
      </c>
      <c r="B129" s="91" t="s">
        <v>176</v>
      </c>
      <c r="C129" s="10"/>
      <c r="D129" s="10"/>
      <c r="E129" s="10"/>
      <c r="F129" s="10"/>
      <c r="G129" s="10"/>
      <c r="H129" s="10"/>
      <c r="I129" s="10"/>
      <c r="J129" s="10"/>
      <c r="K129" s="24">
        <f>K80</f>
        <v>176.29056000000003</v>
      </c>
    </row>
    <row r="130" spans="1:13" ht="17.2" customHeight="1" x14ac:dyDescent="0.25">
      <c r="A130" s="9" t="s">
        <v>55</v>
      </c>
      <c r="B130" s="91" t="s">
        <v>182</v>
      </c>
      <c r="C130" s="10"/>
      <c r="D130" s="10"/>
      <c r="E130" s="10"/>
      <c r="F130" s="10"/>
      <c r="G130" s="10"/>
      <c r="H130" s="10"/>
      <c r="I130" s="10"/>
      <c r="J130" s="10"/>
      <c r="K130" s="24">
        <f>K106</f>
        <v>361.83</v>
      </c>
    </row>
    <row r="131" spans="1:13" ht="17.2" customHeight="1" x14ac:dyDescent="0.25">
      <c r="A131" s="9" t="s">
        <v>67</v>
      </c>
      <c r="B131" s="91" t="s">
        <v>222</v>
      </c>
      <c r="C131" s="10"/>
      <c r="D131" s="10"/>
      <c r="E131" s="10"/>
      <c r="F131" s="10"/>
      <c r="G131" s="10"/>
      <c r="H131" s="10"/>
      <c r="I131" s="23"/>
      <c r="J131" s="23"/>
      <c r="K131" s="24">
        <f>K111</f>
        <v>121.93666666666667</v>
      </c>
    </row>
    <row r="132" spans="1:13" ht="17.2" customHeight="1" x14ac:dyDescent="0.25">
      <c r="A132" s="696" t="s">
        <v>223</v>
      </c>
      <c r="B132" s="697"/>
      <c r="C132" s="697"/>
      <c r="D132" s="697"/>
      <c r="E132" s="697"/>
      <c r="F132" s="697"/>
      <c r="G132" s="697"/>
      <c r="H132" s="697"/>
      <c r="I132" s="697"/>
      <c r="J132" s="698"/>
      <c r="K132" s="101">
        <f>SUM(K127:K131)</f>
        <v>5566.6190658266669</v>
      </c>
    </row>
    <row r="133" spans="1:13" ht="17.2" customHeight="1" x14ac:dyDescent="0.25">
      <c r="A133" s="36" t="s">
        <v>69</v>
      </c>
      <c r="B133" s="92" t="s">
        <v>224</v>
      </c>
      <c r="C133" s="22"/>
      <c r="D133" s="22"/>
      <c r="E133" s="22"/>
      <c r="F133" s="23"/>
      <c r="G133" s="22"/>
      <c r="H133" s="22"/>
      <c r="I133" s="22"/>
      <c r="J133" s="23"/>
      <c r="K133" s="24">
        <f>K123</f>
        <v>1781.7984856836256</v>
      </c>
    </row>
    <row r="134" spans="1:13" ht="17.2" customHeight="1" x14ac:dyDescent="0.25">
      <c r="A134" s="699" t="s">
        <v>225</v>
      </c>
      <c r="B134" s="700"/>
      <c r="C134" s="700"/>
      <c r="D134" s="700"/>
      <c r="E134" s="700"/>
      <c r="F134" s="700"/>
      <c r="G134" s="700"/>
      <c r="H134" s="700"/>
      <c r="I134" s="700"/>
      <c r="J134" s="701"/>
      <c r="K134" s="102">
        <f>(K132+K117+K118)/(1-(J119))</f>
        <v>7348.4175515102934</v>
      </c>
      <c r="M134" s="62"/>
    </row>
    <row r="135" spans="1:13" ht="17.2" customHeight="1" thickBot="1" x14ac:dyDescent="0.3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6"/>
    </row>
    <row r="136" spans="1:13" ht="26.2" customHeight="1" x14ac:dyDescent="0.25">
      <c r="A136" s="702" t="s">
        <v>270</v>
      </c>
      <c r="B136" s="703"/>
      <c r="C136" s="703"/>
      <c r="D136" s="703"/>
      <c r="E136" s="703"/>
      <c r="F136" s="703"/>
      <c r="G136" s="703"/>
      <c r="H136" s="703"/>
      <c r="I136" s="703"/>
      <c r="J136" s="703"/>
      <c r="K136" s="704"/>
    </row>
    <row r="137" spans="1:13" x14ac:dyDescent="0.25">
      <c r="A137" s="705"/>
      <c r="B137" s="706"/>
      <c r="C137" s="706"/>
      <c r="D137" s="706"/>
      <c r="E137" s="706"/>
      <c r="F137" s="706"/>
      <c r="G137" s="706"/>
      <c r="H137" s="706"/>
      <c r="I137" s="706"/>
      <c r="J137" s="706"/>
      <c r="K137" s="707"/>
    </row>
    <row r="138" spans="1:13" x14ac:dyDescent="0.25">
      <c r="A138" s="708" t="s">
        <v>271</v>
      </c>
      <c r="B138" s="591"/>
      <c r="C138" s="591"/>
      <c r="D138" s="591"/>
      <c r="E138" s="591"/>
      <c r="F138" s="591"/>
      <c r="G138" s="591"/>
      <c r="H138" s="591"/>
      <c r="I138" s="591"/>
      <c r="J138" s="591"/>
      <c r="K138" s="709"/>
    </row>
    <row r="139" spans="1:13" x14ac:dyDescent="0.25">
      <c r="A139" s="710" t="s">
        <v>228</v>
      </c>
      <c r="B139" s="711"/>
      <c r="C139" s="711"/>
      <c r="D139" s="711"/>
      <c r="E139" s="711"/>
      <c r="F139" s="711"/>
      <c r="G139" s="711"/>
      <c r="H139" s="711"/>
      <c r="I139" s="711"/>
      <c r="J139" s="712"/>
      <c r="K139" s="103">
        <f>K35/220</f>
        <v>11.119909090909092</v>
      </c>
    </row>
    <row r="140" spans="1:13" x14ac:dyDescent="0.25">
      <c r="A140" s="710" t="s">
        <v>229</v>
      </c>
      <c r="B140" s="711"/>
      <c r="C140" s="711"/>
      <c r="D140" s="711"/>
      <c r="E140" s="711"/>
      <c r="F140" s="711"/>
      <c r="G140" s="711"/>
      <c r="H140" s="711"/>
      <c r="I140" s="712"/>
      <c r="J140" s="104">
        <v>0.5</v>
      </c>
      <c r="K140" s="103">
        <f>K139+(K139*J140)</f>
        <v>16.679863636363638</v>
      </c>
    </row>
    <row r="141" spans="1:13" ht="72" customHeight="1" x14ac:dyDescent="0.25">
      <c r="A141" s="713" t="s">
        <v>230</v>
      </c>
      <c r="B141" s="714"/>
      <c r="C141" s="105" t="s">
        <v>231</v>
      </c>
      <c r="D141" s="106">
        <v>25</v>
      </c>
      <c r="E141" s="105" t="s">
        <v>232</v>
      </c>
      <c r="F141" s="106">
        <v>5</v>
      </c>
      <c r="G141" s="107"/>
      <c r="H141" s="107"/>
      <c r="I141" s="108"/>
      <c r="J141" s="109"/>
      <c r="K141" s="110">
        <f>(K140/D141)*F141</f>
        <v>3.3359727272727273</v>
      </c>
    </row>
    <row r="142" spans="1:13" x14ac:dyDescent="0.25">
      <c r="A142" s="710" t="s">
        <v>272</v>
      </c>
      <c r="B142" s="711"/>
      <c r="C142" s="711"/>
      <c r="D142" s="711"/>
      <c r="E142" s="711"/>
      <c r="F142" s="711"/>
      <c r="G142" s="711"/>
      <c r="H142" s="711"/>
      <c r="I142" s="712"/>
      <c r="J142" s="104">
        <f>J41+J54+J87</f>
        <v>0.57233333333333336</v>
      </c>
      <c r="K142" s="103">
        <f>(K140+K141)*J142</f>
        <v>11.455730345454548</v>
      </c>
    </row>
    <row r="143" spans="1:13" x14ac:dyDescent="0.25">
      <c r="A143" s="710" t="s">
        <v>234</v>
      </c>
      <c r="B143" s="711"/>
      <c r="C143" s="711"/>
      <c r="D143" s="711"/>
      <c r="E143" s="711"/>
      <c r="F143" s="711"/>
      <c r="G143" s="711"/>
      <c r="H143" s="711"/>
      <c r="I143" s="712"/>
      <c r="J143" s="104">
        <f>J117</f>
        <v>0.06</v>
      </c>
      <c r="K143" s="103">
        <f>(K140+K141+K142)*J143</f>
        <v>1.8882940025454549</v>
      </c>
    </row>
    <row r="144" spans="1:13" x14ac:dyDescent="0.25">
      <c r="A144" s="710" t="s">
        <v>90</v>
      </c>
      <c r="B144" s="711"/>
      <c r="C144" s="711"/>
      <c r="D144" s="711"/>
      <c r="E144" s="711"/>
      <c r="F144" s="711"/>
      <c r="G144" s="711"/>
      <c r="H144" s="711"/>
      <c r="I144" s="712"/>
      <c r="J144" s="104">
        <f>J118</f>
        <v>6.7900000000000002E-2</v>
      </c>
      <c r="K144" s="103">
        <f>(K140+K141+K142+K143)*J144</f>
        <v>2.2651345423201099</v>
      </c>
    </row>
    <row r="145" spans="1:11" ht="11.95" customHeight="1" x14ac:dyDescent="0.25">
      <c r="A145" s="715" t="s">
        <v>212</v>
      </c>
      <c r="B145" s="716"/>
      <c r="C145" s="716"/>
      <c r="D145" s="716"/>
      <c r="E145" s="716"/>
      <c r="F145" s="716"/>
      <c r="G145" s="716"/>
      <c r="H145" s="716"/>
      <c r="I145" s="717"/>
      <c r="J145" s="111">
        <f>J119</f>
        <v>0.14250000000000002</v>
      </c>
      <c r="K145" s="103">
        <f>((K140+K141+K142+K143+K144)/(1-J145))*J145</f>
        <v>5.9201887156720705</v>
      </c>
    </row>
    <row r="146" spans="1:11" ht="12.8" customHeight="1" x14ac:dyDescent="0.25">
      <c r="A146" s="718" t="s">
        <v>235</v>
      </c>
      <c r="B146" s="719"/>
      <c r="C146" s="719"/>
      <c r="D146" s="719"/>
      <c r="E146" s="719"/>
      <c r="F146" s="719"/>
      <c r="G146" s="719"/>
      <c r="H146" s="719"/>
      <c r="I146" s="719"/>
      <c r="J146" s="720"/>
      <c r="K146" s="112">
        <f>SUM(K140:K145)</f>
        <v>41.545183969628553</v>
      </c>
    </row>
    <row r="147" spans="1:11" ht="11.95" customHeight="1" x14ac:dyDescent="0.25">
      <c r="A147" s="721"/>
      <c r="B147" s="722"/>
      <c r="C147" s="722"/>
      <c r="D147" s="722"/>
      <c r="E147" s="722"/>
      <c r="F147" s="722"/>
      <c r="G147" s="722"/>
      <c r="H147" s="722"/>
      <c r="I147" s="722"/>
      <c r="J147" s="722"/>
      <c r="K147" s="723"/>
    </row>
    <row r="148" spans="1:11" x14ac:dyDescent="0.25">
      <c r="A148" s="708" t="s">
        <v>236</v>
      </c>
      <c r="B148" s="591"/>
      <c r="C148" s="591"/>
      <c r="D148" s="591"/>
      <c r="E148" s="591"/>
      <c r="F148" s="591"/>
      <c r="G148" s="591"/>
      <c r="H148" s="591"/>
      <c r="I148" s="591"/>
      <c r="J148" s="591"/>
      <c r="K148" s="709"/>
    </row>
    <row r="149" spans="1:11" x14ac:dyDescent="0.25">
      <c r="A149" s="710" t="s">
        <v>228</v>
      </c>
      <c r="B149" s="711"/>
      <c r="C149" s="711"/>
      <c r="D149" s="711"/>
      <c r="E149" s="711"/>
      <c r="F149" s="711"/>
      <c r="G149" s="711"/>
      <c r="H149" s="711"/>
      <c r="I149" s="711"/>
      <c r="J149" s="712"/>
      <c r="K149" s="103">
        <f>K139</f>
        <v>11.119909090909092</v>
      </c>
    </row>
    <row r="150" spans="1:11" x14ac:dyDescent="0.25">
      <c r="A150" s="710" t="s">
        <v>237</v>
      </c>
      <c r="B150" s="711"/>
      <c r="C150" s="711"/>
      <c r="D150" s="711"/>
      <c r="E150" s="711"/>
      <c r="F150" s="711"/>
      <c r="G150" s="711"/>
      <c r="H150" s="711"/>
      <c r="I150" s="712"/>
      <c r="J150" s="104">
        <v>1</v>
      </c>
      <c r="K150" s="103">
        <f>K149+(K149*J150)</f>
        <v>22.239818181818183</v>
      </c>
    </row>
    <row r="151" spans="1:11" ht="72" customHeight="1" x14ac:dyDescent="0.25">
      <c r="A151" s="713" t="s">
        <v>230</v>
      </c>
      <c r="B151" s="714"/>
      <c r="C151" s="105" t="s">
        <v>231</v>
      </c>
      <c r="D151" s="106">
        <v>25</v>
      </c>
      <c r="E151" s="105" t="s">
        <v>238</v>
      </c>
      <c r="F151" s="106">
        <v>5</v>
      </c>
      <c r="G151" s="107"/>
      <c r="H151" s="107"/>
      <c r="I151" s="108"/>
      <c r="J151" s="109"/>
      <c r="K151" s="110">
        <f>(K150/D151)*F151</f>
        <v>4.447963636363637</v>
      </c>
    </row>
    <row r="152" spans="1:11" x14ac:dyDescent="0.25">
      <c r="A152" s="710" t="s">
        <v>233</v>
      </c>
      <c r="B152" s="711"/>
      <c r="C152" s="711"/>
      <c r="D152" s="711"/>
      <c r="E152" s="711"/>
      <c r="F152" s="711"/>
      <c r="G152" s="711"/>
      <c r="H152" s="711"/>
      <c r="I152" s="712"/>
      <c r="J152" s="104">
        <f>J142</f>
        <v>0.57233333333333336</v>
      </c>
      <c r="K152" s="103">
        <f>(K150+K151)*J152</f>
        <v>15.274307127272728</v>
      </c>
    </row>
    <row r="153" spans="1:11" x14ac:dyDescent="0.25">
      <c r="A153" s="710" t="s">
        <v>239</v>
      </c>
      <c r="B153" s="711"/>
      <c r="C153" s="711"/>
      <c r="D153" s="711"/>
      <c r="E153" s="711"/>
      <c r="F153" s="711"/>
      <c r="G153" s="711"/>
      <c r="H153" s="711"/>
      <c r="I153" s="712"/>
      <c r="J153" s="104">
        <f>J143</f>
        <v>0.06</v>
      </c>
      <c r="K153" s="103">
        <f>(K150+K151+K152)*J153</f>
        <v>2.5177253367272727</v>
      </c>
    </row>
    <row r="154" spans="1:11" x14ac:dyDescent="0.25">
      <c r="A154" s="710" t="s">
        <v>90</v>
      </c>
      <c r="B154" s="711"/>
      <c r="C154" s="711"/>
      <c r="D154" s="711"/>
      <c r="E154" s="711"/>
      <c r="F154" s="711"/>
      <c r="G154" s="711"/>
      <c r="H154" s="711"/>
      <c r="I154" s="712"/>
      <c r="J154" s="104">
        <f>J144</f>
        <v>6.7900000000000002E-2</v>
      </c>
      <c r="K154" s="103">
        <f>(K150+K151+K152+K153)*J154</f>
        <v>3.0201793897601457</v>
      </c>
    </row>
    <row r="155" spans="1:11" ht="11.95" customHeight="1" x14ac:dyDescent="0.25">
      <c r="A155" s="715" t="s">
        <v>240</v>
      </c>
      <c r="B155" s="716"/>
      <c r="C155" s="716"/>
      <c r="D155" s="716"/>
      <c r="E155" s="716"/>
      <c r="F155" s="716"/>
      <c r="G155" s="716"/>
      <c r="H155" s="716"/>
      <c r="I155" s="717"/>
      <c r="J155" s="111">
        <f>J145</f>
        <v>0.14250000000000002</v>
      </c>
      <c r="K155" s="103">
        <f>((K150+K151+K152+K153+K154)/(1-J155))*J155</f>
        <v>7.8935849542294241</v>
      </c>
    </row>
    <row r="156" spans="1:11" ht="12.8" customHeight="1" x14ac:dyDescent="0.25">
      <c r="A156" s="718" t="s">
        <v>241</v>
      </c>
      <c r="B156" s="719"/>
      <c r="C156" s="719"/>
      <c r="D156" s="719"/>
      <c r="E156" s="719"/>
      <c r="F156" s="719"/>
      <c r="G156" s="719"/>
      <c r="H156" s="719"/>
      <c r="I156" s="719"/>
      <c r="J156" s="720"/>
      <c r="K156" s="112">
        <f>SUM(K150:K155)</f>
        <v>55.39357862617139</v>
      </c>
    </row>
    <row r="157" spans="1:11" ht="11.95" customHeight="1" x14ac:dyDescent="0.25">
      <c r="A157" s="721"/>
      <c r="B157" s="722"/>
      <c r="C157" s="722"/>
      <c r="D157" s="722"/>
      <c r="E157" s="722"/>
      <c r="F157" s="722"/>
      <c r="G157" s="722"/>
      <c r="H157" s="722"/>
      <c r="I157" s="722"/>
      <c r="J157" s="722"/>
      <c r="K157" s="723"/>
    </row>
    <row r="158" spans="1:11" x14ac:dyDescent="0.25">
      <c r="A158" s="708" t="s">
        <v>273</v>
      </c>
      <c r="B158" s="591"/>
      <c r="C158" s="591"/>
      <c r="D158" s="591"/>
      <c r="E158" s="591"/>
      <c r="F158" s="591"/>
      <c r="G158" s="591"/>
      <c r="H158" s="591"/>
      <c r="I158" s="591"/>
      <c r="J158" s="591"/>
      <c r="K158" s="709"/>
    </row>
    <row r="159" spans="1:11" x14ac:dyDescent="0.25">
      <c r="A159" s="710" t="s">
        <v>228</v>
      </c>
      <c r="B159" s="711"/>
      <c r="C159" s="711"/>
      <c r="D159" s="711"/>
      <c r="E159" s="711"/>
      <c r="F159" s="711"/>
      <c r="G159" s="711"/>
      <c r="H159" s="711"/>
      <c r="I159" s="711"/>
      <c r="J159" s="712"/>
      <c r="K159" s="103">
        <f>K139</f>
        <v>11.119909090909092</v>
      </c>
    </row>
    <row r="160" spans="1:11" x14ac:dyDescent="0.25">
      <c r="A160" s="710" t="s">
        <v>243</v>
      </c>
      <c r="B160" s="711"/>
      <c r="C160" s="711"/>
      <c r="D160" s="711"/>
      <c r="E160" s="711"/>
      <c r="F160" s="711"/>
      <c r="G160" s="711"/>
      <c r="H160" s="711"/>
      <c r="I160" s="712"/>
      <c r="J160" s="113">
        <v>0.25</v>
      </c>
      <c r="K160" s="103">
        <f>K159*J160</f>
        <v>2.7799772727272729</v>
      </c>
    </row>
    <row r="161" spans="1:11" x14ac:dyDescent="0.25">
      <c r="A161" s="710" t="s">
        <v>244</v>
      </c>
      <c r="B161" s="711"/>
      <c r="C161" s="711"/>
      <c r="D161" s="711"/>
      <c r="E161" s="711"/>
      <c r="F161" s="711"/>
      <c r="G161" s="711"/>
      <c r="H161" s="711"/>
      <c r="I161" s="712"/>
      <c r="J161" s="114">
        <v>0.14280000000000001</v>
      </c>
      <c r="K161" s="103">
        <f>((K159+K160)*J161)</f>
        <v>1.9849037727272729</v>
      </c>
    </row>
    <row r="162" spans="1:11" ht="72" customHeight="1" x14ac:dyDescent="0.25">
      <c r="A162" s="713" t="s">
        <v>245</v>
      </c>
      <c r="B162" s="714"/>
      <c r="C162" s="105" t="s">
        <v>231</v>
      </c>
      <c r="D162" s="106">
        <v>25</v>
      </c>
      <c r="E162" s="105" t="s">
        <v>238</v>
      </c>
      <c r="F162" s="106">
        <v>5</v>
      </c>
      <c r="G162" s="107"/>
      <c r="H162" s="107"/>
      <c r="I162" s="108"/>
      <c r="J162" s="115"/>
      <c r="K162" s="110">
        <f>((K160+K161)/D162)*F162</f>
        <v>0.95297620909090908</v>
      </c>
    </row>
    <row r="163" spans="1:11" x14ac:dyDescent="0.25">
      <c r="A163" s="710" t="s">
        <v>233</v>
      </c>
      <c r="B163" s="711"/>
      <c r="C163" s="711"/>
      <c r="D163" s="711"/>
      <c r="E163" s="711"/>
      <c r="F163" s="711"/>
      <c r="G163" s="711"/>
      <c r="H163" s="711"/>
      <c r="I163" s="712"/>
      <c r="J163" s="113">
        <f>J142</f>
        <v>0.57233333333333336</v>
      </c>
      <c r="K163" s="103">
        <f>(K160+K162)*J163</f>
        <v>2.1364937094272731</v>
      </c>
    </row>
    <row r="164" spans="1:11" x14ac:dyDescent="0.25">
      <c r="A164" s="710" t="s">
        <v>234</v>
      </c>
      <c r="B164" s="711"/>
      <c r="C164" s="711"/>
      <c r="D164" s="711"/>
      <c r="E164" s="711"/>
      <c r="F164" s="711"/>
      <c r="G164" s="711"/>
      <c r="H164" s="711"/>
      <c r="I164" s="712"/>
      <c r="J164" s="116">
        <f>J153</f>
        <v>0.06</v>
      </c>
      <c r="K164" s="103">
        <f>(K160+K162+K163)*J164</f>
        <v>0.35216683147472727</v>
      </c>
    </row>
    <row r="165" spans="1:11" x14ac:dyDescent="0.25">
      <c r="A165" s="710" t="s">
        <v>90</v>
      </c>
      <c r="B165" s="711"/>
      <c r="C165" s="711"/>
      <c r="D165" s="711"/>
      <c r="E165" s="711"/>
      <c r="F165" s="711"/>
      <c r="G165" s="711"/>
      <c r="H165" s="711"/>
      <c r="I165" s="712"/>
      <c r="J165" s="113">
        <f>J154</f>
        <v>6.7900000000000002E-2</v>
      </c>
      <c r="K165" s="103">
        <f>(K160+K162+K163+K164)*J165</f>
        <v>0.42244759214270039</v>
      </c>
    </row>
    <row r="166" spans="1:11" ht="11.95" customHeight="1" x14ac:dyDescent="0.25">
      <c r="A166" s="715" t="s">
        <v>212</v>
      </c>
      <c r="B166" s="716"/>
      <c r="C166" s="716"/>
      <c r="D166" s="716"/>
      <c r="E166" s="716"/>
      <c r="F166" s="716"/>
      <c r="G166" s="716"/>
      <c r="H166" s="716"/>
      <c r="I166" s="717"/>
      <c r="J166" s="117">
        <f>J145</f>
        <v>0.14250000000000002</v>
      </c>
      <c r="K166" s="103">
        <f>((K160+K162+K163+K164+K165)/(1-J166))*J166</f>
        <v>1.1041151954728405</v>
      </c>
    </row>
    <row r="167" spans="1:11" x14ac:dyDescent="0.25">
      <c r="A167" s="718" t="s">
        <v>246</v>
      </c>
      <c r="B167" s="719"/>
      <c r="C167" s="719"/>
      <c r="D167" s="719"/>
      <c r="E167" s="719"/>
      <c r="F167" s="719"/>
      <c r="G167" s="719"/>
      <c r="H167" s="719"/>
      <c r="I167" s="719"/>
      <c r="J167" s="720"/>
      <c r="K167" s="112">
        <f>SUM(K160:K166)</f>
        <v>9.7330805830629963</v>
      </c>
    </row>
    <row r="168" spans="1:11" x14ac:dyDescent="0.25">
      <c r="A168" s="721"/>
      <c r="B168" s="722"/>
      <c r="C168" s="722"/>
      <c r="D168" s="722"/>
      <c r="E168" s="722"/>
      <c r="F168" s="722"/>
      <c r="G168" s="722"/>
      <c r="H168" s="722"/>
      <c r="I168" s="722"/>
      <c r="J168" s="722"/>
      <c r="K168" s="723"/>
    </row>
    <row r="169" spans="1:11" ht="15.05" customHeight="1" x14ac:dyDescent="0.25">
      <c r="A169" s="708" t="s">
        <v>338</v>
      </c>
      <c r="B169" s="591"/>
      <c r="C169" s="591"/>
      <c r="D169" s="591"/>
      <c r="E169" s="591"/>
      <c r="F169" s="591"/>
      <c r="G169" s="591"/>
      <c r="H169" s="591"/>
      <c r="I169" s="591"/>
      <c r="J169" s="591"/>
      <c r="K169" s="709"/>
    </row>
    <row r="170" spans="1:11" ht="17.2" customHeight="1" x14ac:dyDescent="0.25">
      <c r="A170" s="731" t="s">
        <v>248</v>
      </c>
      <c r="B170" s="732"/>
      <c r="C170" s="732"/>
      <c r="D170" s="732"/>
      <c r="E170" s="732"/>
      <c r="F170" s="732"/>
      <c r="G170" s="732"/>
      <c r="H170" s="732"/>
      <c r="I170" s="732"/>
      <c r="J170" s="733"/>
      <c r="K170" s="118">
        <f>'Licitante (preencher células)'!I178</f>
        <v>161.91999999999999</v>
      </c>
    </row>
    <row r="171" spans="1:11" ht="15.05" customHeight="1" x14ac:dyDescent="0.25">
      <c r="A171" s="731" t="s">
        <v>337</v>
      </c>
      <c r="B171" s="732"/>
      <c r="C171" s="732"/>
      <c r="D171" s="732"/>
      <c r="E171" s="732"/>
      <c r="F171" s="732"/>
      <c r="G171" s="732"/>
      <c r="H171" s="732"/>
      <c r="I171" s="732"/>
      <c r="J171" s="733"/>
      <c r="K171" s="118">
        <f>'Licitante (preencher células)'!I179</f>
        <v>31.42</v>
      </c>
    </row>
    <row r="172" spans="1:11" ht="18" customHeight="1" x14ac:dyDescent="0.25">
      <c r="A172" s="724" t="s">
        <v>274</v>
      </c>
      <c r="B172" s="725"/>
      <c r="C172" s="725"/>
      <c r="D172" s="725"/>
      <c r="E172" s="725"/>
      <c r="F172" s="725"/>
      <c r="G172" s="725"/>
      <c r="H172" s="725"/>
      <c r="I172" s="725"/>
      <c r="J172" s="725"/>
      <c r="K172" s="726"/>
    </row>
    <row r="173" spans="1:11" ht="18.8" customHeight="1" x14ac:dyDescent="0.25">
      <c r="A173" s="727" t="s">
        <v>252</v>
      </c>
      <c r="B173" s="728"/>
      <c r="C173" s="728"/>
      <c r="D173" s="728"/>
      <c r="E173" s="728"/>
      <c r="F173" s="729"/>
      <c r="G173" s="730" t="s">
        <v>253</v>
      </c>
      <c r="H173" s="729"/>
      <c r="I173" s="730" t="s">
        <v>35</v>
      </c>
      <c r="J173" s="729"/>
      <c r="K173" s="119" t="s">
        <v>254</v>
      </c>
    </row>
    <row r="174" spans="1:11" ht="18" customHeight="1" x14ac:dyDescent="0.25">
      <c r="A174" s="731" t="s">
        <v>255</v>
      </c>
      <c r="B174" s="732"/>
      <c r="C174" s="732"/>
      <c r="D174" s="732"/>
      <c r="E174" s="732"/>
      <c r="F174" s="733"/>
      <c r="G174" s="734">
        <v>8</v>
      </c>
      <c r="H174" s="735"/>
      <c r="I174" s="736">
        <f>K146</f>
        <v>41.545183969628553</v>
      </c>
      <c r="J174" s="737"/>
      <c r="K174" s="120">
        <f>G174*I174</f>
        <v>332.36147175702843</v>
      </c>
    </row>
    <row r="175" spans="1:11" ht="17.2" customHeight="1" x14ac:dyDescent="0.25">
      <c r="A175" s="731" t="s">
        <v>256</v>
      </c>
      <c r="B175" s="732"/>
      <c r="C175" s="732"/>
      <c r="D175" s="732"/>
      <c r="E175" s="732"/>
      <c r="F175" s="733"/>
      <c r="G175" s="734">
        <v>2</v>
      </c>
      <c r="H175" s="735"/>
      <c r="I175" s="736">
        <f>K156</f>
        <v>55.39357862617139</v>
      </c>
      <c r="J175" s="737"/>
      <c r="K175" s="120">
        <f>G175*I175</f>
        <v>110.78715725234278</v>
      </c>
    </row>
    <row r="176" spans="1:11" ht="17.2" customHeight="1" x14ac:dyDescent="0.25">
      <c r="A176" s="745" t="s">
        <v>275</v>
      </c>
      <c r="B176" s="746"/>
      <c r="C176" s="746"/>
      <c r="D176" s="746"/>
      <c r="E176" s="746"/>
      <c r="F176" s="747"/>
      <c r="G176" s="734">
        <v>5</v>
      </c>
      <c r="H176" s="735"/>
      <c r="I176" s="736">
        <f>K167</f>
        <v>9.7330805830629963</v>
      </c>
      <c r="J176" s="737"/>
      <c r="K176" s="120">
        <f>G176*I176</f>
        <v>48.665402915314985</v>
      </c>
    </row>
    <row r="177" spans="1:11" ht="17.2" customHeight="1" x14ac:dyDescent="0.25">
      <c r="A177" s="745" t="s">
        <v>101</v>
      </c>
      <c r="B177" s="746"/>
      <c r="C177" s="746"/>
      <c r="D177" s="746"/>
      <c r="E177" s="746"/>
      <c r="F177" s="747"/>
      <c r="G177" s="734">
        <v>3</v>
      </c>
      <c r="H177" s="735"/>
      <c r="I177" s="748">
        <f>K170</f>
        <v>161.91999999999999</v>
      </c>
      <c r="J177" s="749"/>
      <c r="K177" s="120">
        <f t="shared" ref="K177:K178" si="1">G177*I177</f>
        <v>485.76</v>
      </c>
    </row>
    <row r="178" spans="1:11" ht="17.2" customHeight="1" x14ac:dyDescent="0.25">
      <c r="A178" s="745" t="s">
        <v>354</v>
      </c>
      <c r="B178" s="746"/>
      <c r="C178" s="746"/>
      <c r="D178" s="746"/>
      <c r="E178" s="746"/>
      <c r="F178" s="747"/>
      <c r="G178" s="734">
        <v>13</v>
      </c>
      <c r="H178" s="735"/>
      <c r="I178" s="748">
        <f>K171</f>
        <v>31.42</v>
      </c>
      <c r="J178" s="749"/>
      <c r="K178" s="120">
        <f t="shared" si="1"/>
        <v>408.46000000000004</v>
      </c>
    </row>
    <row r="179" spans="1:11" ht="18.8" customHeight="1" thickBot="1" x14ac:dyDescent="0.3">
      <c r="A179" s="738" t="s">
        <v>258</v>
      </c>
      <c r="B179" s="739"/>
      <c r="C179" s="739"/>
      <c r="D179" s="739"/>
      <c r="E179" s="739"/>
      <c r="F179" s="739"/>
      <c r="G179" s="739"/>
      <c r="H179" s="739"/>
      <c r="I179" s="739"/>
      <c r="J179" s="740"/>
      <c r="K179" s="121">
        <f>SUM(K174:K178)</f>
        <v>1386.0340319246861</v>
      </c>
    </row>
    <row r="180" spans="1:11" x14ac:dyDescent="0.25">
      <c r="A180" s="741"/>
      <c r="B180" s="742"/>
      <c r="C180" s="742"/>
      <c r="D180" s="742"/>
      <c r="E180" s="742"/>
      <c r="F180" s="742"/>
      <c r="G180" s="742"/>
      <c r="H180" s="742"/>
      <c r="I180" s="742"/>
      <c r="J180" s="742"/>
      <c r="K180" s="743"/>
    </row>
    <row r="181" spans="1:11" ht="12.8" customHeight="1" x14ac:dyDescent="0.25">
      <c r="A181" s="667" t="s">
        <v>259</v>
      </c>
      <c r="B181" s="725"/>
      <c r="C181" s="725"/>
      <c r="D181" s="725"/>
      <c r="E181" s="725"/>
      <c r="F181" s="725"/>
      <c r="G181" s="725"/>
      <c r="H181" s="725"/>
      <c r="I181" s="725"/>
      <c r="J181" s="725"/>
      <c r="K181" s="668"/>
    </row>
    <row r="182" spans="1:11" x14ac:dyDescent="0.25">
      <c r="A182" s="122" t="s">
        <v>260</v>
      </c>
      <c r="B182" s="123"/>
      <c r="C182" s="123"/>
      <c r="D182" s="123"/>
      <c r="E182" s="123"/>
      <c r="F182" s="123"/>
      <c r="G182" s="123"/>
      <c r="H182" s="123"/>
      <c r="I182" s="123"/>
      <c r="J182" s="123"/>
      <c r="K182" s="124">
        <f>K134</f>
        <v>7348.4175515102934</v>
      </c>
    </row>
    <row r="183" spans="1:11" x14ac:dyDescent="0.25">
      <c r="A183" s="122" t="s">
        <v>261</v>
      </c>
      <c r="B183" s="123"/>
      <c r="C183" s="123"/>
      <c r="D183" s="123"/>
      <c r="E183" s="123"/>
      <c r="F183" s="123"/>
      <c r="G183" s="123"/>
      <c r="H183" s="123"/>
      <c r="I183" s="123"/>
      <c r="J183" s="123"/>
      <c r="K183" s="124">
        <f>K179</f>
        <v>1386.0340319246861</v>
      </c>
    </row>
    <row r="184" spans="1:11" x14ac:dyDescent="0.25">
      <c r="A184" s="122" t="s">
        <v>262</v>
      </c>
      <c r="B184" s="125"/>
      <c r="C184" s="125"/>
      <c r="D184" s="125"/>
      <c r="E184" s="125"/>
      <c r="F184" s="125"/>
      <c r="G184" s="125"/>
      <c r="H184" s="125"/>
      <c r="I184" s="125"/>
      <c r="J184" s="123"/>
      <c r="K184" s="126">
        <f>ROUND(K182+K183,2)</f>
        <v>8734.4500000000007</v>
      </c>
    </row>
    <row r="185" spans="1:11" x14ac:dyDescent="0.25">
      <c r="A185" s="81" t="s">
        <v>263</v>
      </c>
      <c r="B185" s="10"/>
      <c r="C185" s="10"/>
      <c r="D185" s="10"/>
      <c r="E185" s="10"/>
      <c r="F185" s="10"/>
      <c r="G185" s="10"/>
      <c r="H185" s="10"/>
      <c r="I185" s="10"/>
      <c r="J185" s="83"/>
      <c r="K185" s="127">
        <v>12</v>
      </c>
    </row>
    <row r="186" spans="1:11" ht="16.7" x14ac:dyDescent="0.25">
      <c r="A186" s="628" t="s">
        <v>276</v>
      </c>
      <c r="B186" s="629"/>
      <c r="C186" s="629"/>
      <c r="D186" s="629"/>
      <c r="E186" s="629"/>
      <c r="F186" s="629"/>
      <c r="G186" s="629"/>
      <c r="H186" s="629"/>
      <c r="I186" s="629"/>
      <c r="J186" s="744"/>
      <c r="K186" s="128">
        <f>ROUND(K184*K185,2)</f>
        <v>104813.4</v>
      </c>
    </row>
  </sheetData>
  <mergeCells count="144">
    <mergeCell ref="A179:J179"/>
    <mergeCell ref="A180:K180"/>
    <mergeCell ref="A181:K181"/>
    <mergeCell ref="A186:J186"/>
    <mergeCell ref="A177:F177"/>
    <mergeCell ref="G177:H177"/>
    <mergeCell ref="I177:J177"/>
    <mergeCell ref="A175:F175"/>
    <mergeCell ref="G175:H175"/>
    <mergeCell ref="I175:J175"/>
    <mergeCell ref="A176:F176"/>
    <mergeCell ref="G176:H176"/>
    <mergeCell ref="I176:J176"/>
    <mergeCell ref="A178:F178"/>
    <mergeCell ref="G178:H178"/>
    <mergeCell ref="I178:J178"/>
    <mergeCell ref="A172:K172"/>
    <mergeCell ref="A173:F173"/>
    <mergeCell ref="G173:H173"/>
    <mergeCell ref="I173:J173"/>
    <mergeCell ref="A174:F174"/>
    <mergeCell ref="G174:H174"/>
    <mergeCell ref="I174:J174"/>
    <mergeCell ref="A169:K169"/>
    <mergeCell ref="A170:J170"/>
    <mergeCell ref="A171:J171"/>
    <mergeCell ref="A161:I161"/>
    <mergeCell ref="A162:B162"/>
    <mergeCell ref="A163:I163"/>
    <mergeCell ref="A164:I164"/>
    <mergeCell ref="A165:I165"/>
    <mergeCell ref="A166:I166"/>
    <mergeCell ref="A167:J167"/>
    <mergeCell ref="A168:K168"/>
    <mergeCell ref="A152:I152"/>
    <mergeCell ref="A153:I153"/>
    <mergeCell ref="A154:I154"/>
    <mergeCell ref="A155:I155"/>
    <mergeCell ref="A156:J156"/>
    <mergeCell ref="A157:K157"/>
    <mergeCell ref="A158:K158"/>
    <mergeCell ref="A159:J159"/>
    <mergeCell ref="A160:I160"/>
    <mergeCell ref="A143:I143"/>
    <mergeCell ref="A144:I144"/>
    <mergeCell ref="A145:I145"/>
    <mergeCell ref="A146:J146"/>
    <mergeCell ref="A147:K147"/>
    <mergeCell ref="A148:K148"/>
    <mergeCell ref="A149:J149"/>
    <mergeCell ref="A150:I150"/>
    <mergeCell ref="A151:B151"/>
    <mergeCell ref="A132:J132"/>
    <mergeCell ref="A134:J134"/>
    <mergeCell ref="A136:K136"/>
    <mergeCell ref="A137:K137"/>
    <mergeCell ref="A138:K138"/>
    <mergeCell ref="A139:J139"/>
    <mergeCell ref="A140:I140"/>
    <mergeCell ref="A141:B141"/>
    <mergeCell ref="A142:I142"/>
    <mergeCell ref="A113:J113"/>
    <mergeCell ref="A115:K115"/>
    <mergeCell ref="A119:A122"/>
    <mergeCell ref="J119:J122"/>
    <mergeCell ref="K119:K122"/>
    <mergeCell ref="C120:E120"/>
    <mergeCell ref="C122:E122"/>
    <mergeCell ref="A125:J125"/>
    <mergeCell ref="A126:J126"/>
    <mergeCell ref="B99:J99"/>
    <mergeCell ref="I100:J100"/>
    <mergeCell ref="A102:K102"/>
    <mergeCell ref="A103:J103"/>
    <mergeCell ref="B104:E104"/>
    <mergeCell ref="B105:E105"/>
    <mergeCell ref="A108:K108"/>
    <mergeCell ref="A109:J109"/>
    <mergeCell ref="B110:E110"/>
    <mergeCell ref="B88:I88"/>
    <mergeCell ref="B89:I89"/>
    <mergeCell ref="B90:I90"/>
    <mergeCell ref="B91:I91"/>
    <mergeCell ref="B92:I92"/>
    <mergeCell ref="B93:I93"/>
    <mergeCell ref="B94:I94"/>
    <mergeCell ref="A97:K97"/>
    <mergeCell ref="A98:J98"/>
    <mergeCell ref="B75:I75"/>
    <mergeCell ref="B79:I79"/>
    <mergeCell ref="A82:K82"/>
    <mergeCell ref="A83:K83"/>
    <mergeCell ref="A84:K84"/>
    <mergeCell ref="A85:B85"/>
    <mergeCell ref="D85:E85"/>
    <mergeCell ref="F85:G85"/>
    <mergeCell ref="B87:I87"/>
    <mergeCell ref="B61:J61"/>
    <mergeCell ref="B63:J63"/>
    <mergeCell ref="A66:K66"/>
    <mergeCell ref="B68:J68"/>
    <mergeCell ref="B69:J69"/>
    <mergeCell ref="B70:J70"/>
    <mergeCell ref="A71:J71"/>
    <mergeCell ref="A73:K73"/>
    <mergeCell ref="B62:J62"/>
    <mergeCell ref="A43:K43"/>
    <mergeCell ref="A44:I44"/>
    <mergeCell ref="J44:K44"/>
    <mergeCell ref="D48:F48"/>
    <mergeCell ref="H48:I48"/>
    <mergeCell ref="A56:K56"/>
    <mergeCell ref="B59:E59"/>
    <mergeCell ref="B60:E60"/>
    <mergeCell ref="B58:J58"/>
    <mergeCell ref="A16:K16"/>
    <mergeCell ref="A17:K17"/>
    <mergeCell ref="A18:K18"/>
    <mergeCell ref="A19:K19"/>
    <mergeCell ref="A26:K26"/>
    <mergeCell ref="A30:A31"/>
    <mergeCell ref="A35:E35"/>
    <mergeCell ref="A37:K37"/>
    <mergeCell ref="A41:I41"/>
    <mergeCell ref="I7:K7"/>
    <mergeCell ref="I8:K8"/>
    <mergeCell ref="I9:K9"/>
    <mergeCell ref="I10:K10"/>
    <mergeCell ref="A12:K12"/>
    <mergeCell ref="A13:E13"/>
    <mergeCell ref="F13:H13"/>
    <mergeCell ref="I13:K13"/>
    <mergeCell ref="A14:E14"/>
    <mergeCell ref="F14:H14"/>
    <mergeCell ref="I14:K14"/>
    <mergeCell ref="A1:K1"/>
    <mergeCell ref="A2:C2"/>
    <mergeCell ref="D2:K2"/>
    <mergeCell ref="A3:C3"/>
    <mergeCell ref="D3:K3"/>
    <mergeCell ref="A4:C4"/>
    <mergeCell ref="D4:F4"/>
    <mergeCell ref="H4:K4"/>
    <mergeCell ref="A6:K6"/>
  </mergeCells>
  <printOptions horizontalCentered="1" verticalCentered="1"/>
  <pageMargins left="0.70866141732283472" right="0.70866141732283472" top="0.74803149606299213" bottom="0.74803149606299213" header="0.51181102362204722" footer="0.51181102362204722"/>
  <pageSetup paperSize="9" firstPageNumber="0" fitToHeight="0" orientation="portrait" r:id="rId1"/>
  <rowBreaks count="2" manualBreakCount="2">
    <brk id="55" max="16383" man="1"/>
    <brk id="119" max="16383" man="1"/>
  </rowBreaks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MI189"/>
  <sheetViews>
    <sheetView showGridLines="0" topLeftCell="A125" zoomScaleNormal="100" zoomScaleSheetLayoutView="65" workbookViewId="0">
      <selection activeCell="I181" sqref="I181:J181"/>
    </sheetView>
  </sheetViews>
  <sheetFormatPr defaultColWidth="9.1796875" defaultRowHeight="12.9" x14ac:dyDescent="0.25"/>
  <cols>
    <col min="1" max="1" width="3.1796875" style="2" customWidth="1"/>
    <col min="2" max="2" width="9.1796875" style="2"/>
    <col min="3" max="3" width="14.54296875" style="2" customWidth="1"/>
    <col min="4" max="5" width="8.7265625" style="2" customWidth="1"/>
    <col min="6" max="6" width="9.1796875" style="2"/>
    <col min="7" max="7" width="8.7265625" style="2" customWidth="1"/>
    <col min="8" max="8" width="24.7265625" style="2" customWidth="1"/>
    <col min="9" max="9" width="17.453125" style="2" customWidth="1"/>
    <col min="10" max="10" width="13.81640625" style="2" customWidth="1"/>
    <col min="11" max="11" width="24.1796875" style="3" customWidth="1"/>
    <col min="12" max="12" width="13.7265625" style="2" customWidth="1"/>
    <col min="13" max="13" width="33.453125" style="2" customWidth="1"/>
    <col min="14" max="1023" width="9.1796875" style="2"/>
  </cols>
  <sheetData>
    <row r="1" spans="1:11" ht="17.2" customHeight="1" x14ac:dyDescent="0.25">
      <c r="A1" s="515" t="s">
        <v>277</v>
      </c>
      <c r="B1" s="515"/>
      <c r="C1" s="515"/>
      <c r="D1" s="515"/>
      <c r="E1" s="515"/>
      <c r="F1" s="515"/>
      <c r="G1" s="515"/>
      <c r="H1" s="515"/>
      <c r="I1" s="515"/>
      <c r="J1" s="515"/>
      <c r="K1" s="515"/>
    </row>
    <row r="2" spans="1:11" ht="17.2" customHeight="1" x14ac:dyDescent="0.25">
      <c r="A2" s="516" t="s">
        <v>104</v>
      </c>
      <c r="B2" s="516"/>
      <c r="C2" s="516"/>
      <c r="D2" s="517" t="str">
        <f>'Licitante (preencher células)'!B3</f>
        <v>13032713352/2023-06</v>
      </c>
      <c r="E2" s="517"/>
      <c r="F2" s="517"/>
      <c r="G2" s="517"/>
      <c r="H2" s="517"/>
      <c r="I2" s="517"/>
      <c r="J2" s="517"/>
      <c r="K2" s="517"/>
    </row>
    <row r="3" spans="1:11" ht="17.2" customHeight="1" x14ac:dyDescent="0.25">
      <c r="A3" s="516" t="s">
        <v>105</v>
      </c>
      <c r="B3" s="516"/>
      <c r="C3" s="516"/>
      <c r="D3" s="517" t="str">
        <f>'Licitante (preencher células)'!B4</f>
        <v xml:space="preserve">12/2023 ANEXO  V </v>
      </c>
      <c r="E3" s="517"/>
      <c r="F3" s="517"/>
      <c r="G3" s="517"/>
      <c r="H3" s="517"/>
      <c r="I3" s="517"/>
      <c r="J3" s="517"/>
      <c r="K3" s="517"/>
    </row>
    <row r="4" spans="1:11" ht="17.2" customHeight="1" x14ac:dyDescent="0.25">
      <c r="A4" s="516" t="s">
        <v>106</v>
      </c>
      <c r="B4" s="516"/>
      <c r="C4" s="516"/>
      <c r="D4" s="518">
        <f>'Licitante (preencher células)'!B5</f>
        <v>45265</v>
      </c>
      <c r="E4" s="518"/>
      <c r="F4" s="518"/>
      <c r="G4" s="206" t="s">
        <v>12</v>
      </c>
      <c r="H4" s="519" t="str">
        <f>'Licitante (preencher células)'!I5</f>
        <v>09H30MIN</v>
      </c>
      <c r="I4" s="519"/>
      <c r="J4" s="519"/>
      <c r="K4" s="519"/>
    </row>
    <row r="5" spans="1:11" ht="17.2" customHeight="1" x14ac:dyDescent="0.25">
      <c r="A5" s="207"/>
      <c r="B5" s="207"/>
      <c r="C5" s="207"/>
      <c r="D5" s="207"/>
      <c r="E5" s="207"/>
      <c r="F5" s="207"/>
      <c r="G5" s="207"/>
      <c r="H5" s="207"/>
      <c r="I5" s="207"/>
      <c r="J5" s="207"/>
      <c r="K5" s="208"/>
    </row>
    <row r="6" spans="1:11" ht="17.2" customHeight="1" x14ac:dyDescent="0.25">
      <c r="A6" s="515" t="s">
        <v>107</v>
      </c>
      <c r="B6" s="515"/>
      <c r="C6" s="515"/>
      <c r="D6" s="515"/>
      <c r="E6" s="515"/>
      <c r="F6" s="515"/>
      <c r="G6" s="515"/>
      <c r="H6" s="515"/>
      <c r="I6" s="515"/>
      <c r="J6" s="515"/>
      <c r="K6" s="515"/>
    </row>
    <row r="7" spans="1:11" ht="22.6" customHeight="1" x14ac:dyDescent="0.25">
      <c r="A7" s="209" t="s">
        <v>108</v>
      </c>
      <c r="B7" s="210" t="s">
        <v>109</v>
      </c>
      <c r="C7" s="210"/>
      <c r="D7" s="210"/>
      <c r="E7" s="210"/>
      <c r="F7" s="210"/>
      <c r="G7" s="210"/>
      <c r="H7" s="210"/>
      <c r="I7" s="520">
        <f>'Licitante (preencher células)'!B5</f>
        <v>45265</v>
      </c>
      <c r="J7" s="520"/>
      <c r="K7" s="520"/>
    </row>
    <row r="8" spans="1:11" ht="17.2" customHeight="1" x14ac:dyDescent="0.25">
      <c r="A8" s="211" t="s">
        <v>49</v>
      </c>
      <c r="B8" s="212" t="s">
        <v>110</v>
      </c>
      <c r="C8" s="212"/>
      <c r="D8" s="212"/>
      <c r="E8" s="212"/>
      <c r="F8" s="212"/>
      <c r="G8" s="212"/>
      <c r="H8" s="212"/>
      <c r="I8" s="521" t="str">
        <f>'Licitante (preencher células)'!I8</f>
        <v xml:space="preserve">Franca </v>
      </c>
      <c r="J8" s="521"/>
      <c r="K8" s="521"/>
    </row>
    <row r="9" spans="1:11" ht="17.2" customHeight="1" x14ac:dyDescent="0.25">
      <c r="A9" s="211" t="s">
        <v>52</v>
      </c>
      <c r="B9" s="212" t="s">
        <v>111</v>
      </c>
      <c r="C9" s="212"/>
      <c r="D9" s="212"/>
      <c r="E9" s="212"/>
      <c r="F9" s="212"/>
      <c r="G9" s="212"/>
      <c r="H9" s="212"/>
      <c r="I9" s="522">
        <f>'Licitante (preencher células)'!C13</f>
        <v>45047</v>
      </c>
      <c r="J9" s="522"/>
      <c r="K9" s="522"/>
    </row>
    <row r="10" spans="1:11" ht="17.2" customHeight="1" x14ac:dyDescent="0.25">
      <c r="A10" s="211" t="s">
        <v>55</v>
      </c>
      <c r="B10" s="212" t="s">
        <v>112</v>
      </c>
      <c r="C10" s="212"/>
      <c r="D10" s="212"/>
      <c r="E10" s="212"/>
      <c r="F10" s="212"/>
      <c r="G10" s="212"/>
      <c r="H10" s="212"/>
      <c r="I10" s="521">
        <f>'Licitante (preencher células)'!I16</f>
        <v>12</v>
      </c>
      <c r="J10" s="521"/>
      <c r="K10" s="521"/>
    </row>
    <row r="11" spans="1:11" ht="17.2" customHeight="1" x14ac:dyDescent="0.25">
      <c r="A11" s="207"/>
      <c r="B11" s="207"/>
      <c r="C11" s="207"/>
      <c r="D11" s="207"/>
      <c r="E11" s="207"/>
      <c r="F11" s="207"/>
      <c r="G11" s="207"/>
      <c r="H11" s="207"/>
      <c r="I11" s="207"/>
      <c r="J11" s="207"/>
      <c r="K11" s="208"/>
    </row>
    <row r="12" spans="1:11" ht="17.2" customHeight="1" x14ac:dyDescent="0.25">
      <c r="A12" s="515" t="s">
        <v>113</v>
      </c>
      <c r="B12" s="515"/>
      <c r="C12" s="515"/>
      <c r="D12" s="515"/>
      <c r="E12" s="515"/>
      <c r="F12" s="515"/>
      <c r="G12" s="515"/>
      <c r="H12" s="515"/>
      <c r="I12" s="515"/>
      <c r="J12" s="515"/>
      <c r="K12" s="515"/>
    </row>
    <row r="13" spans="1:11" ht="17.2" customHeight="1" x14ac:dyDescent="0.25">
      <c r="A13" s="523" t="s">
        <v>114</v>
      </c>
      <c r="B13" s="523"/>
      <c r="C13" s="523"/>
      <c r="D13" s="523"/>
      <c r="E13" s="523"/>
      <c r="F13" s="523" t="s">
        <v>115</v>
      </c>
      <c r="G13" s="523"/>
      <c r="H13" s="523"/>
      <c r="I13" s="524" t="s">
        <v>116</v>
      </c>
      <c r="J13" s="524"/>
      <c r="K13" s="524"/>
    </row>
    <row r="14" spans="1:11" ht="17.2" customHeight="1" x14ac:dyDescent="0.25">
      <c r="A14" s="525" t="s">
        <v>117</v>
      </c>
      <c r="B14" s="525"/>
      <c r="C14" s="525"/>
      <c r="D14" s="525"/>
      <c r="E14" s="525"/>
      <c r="F14" s="525" t="s">
        <v>118</v>
      </c>
      <c r="G14" s="525"/>
      <c r="H14" s="525"/>
      <c r="I14" s="521">
        <v>1</v>
      </c>
      <c r="J14" s="521"/>
      <c r="K14" s="521"/>
    </row>
    <row r="15" spans="1:11" ht="17.2" customHeight="1" x14ac:dyDescent="0.25">
      <c r="A15" s="207"/>
      <c r="B15" s="207"/>
      <c r="C15" s="207"/>
      <c r="D15" s="207"/>
      <c r="E15" s="207"/>
      <c r="F15" s="207"/>
      <c r="G15" s="207"/>
      <c r="H15" s="207"/>
      <c r="I15" s="207"/>
      <c r="J15" s="207"/>
      <c r="K15" s="208"/>
    </row>
    <row r="16" spans="1:11" ht="17.2" customHeight="1" x14ac:dyDescent="0.25">
      <c r="A16" s="526" t="s">
        <v>119</v>
      </c>
      <c r="B16" s="526"/>
      <c r="C16" s="526"/>
      <c r="D16" s="526"/>
      <c r="E16" s="526"/>
      <c r="F16" s="526"/>
      <c r="G16" s="526"/>
      <c r="H16" s="526"/>
      <c r="I16" s="526"/>
      <c r="J16" s="526"/>
      <c r="K16" s="526"/>
    </row>
    <row r="17" spans="1:11" ht="17.2" customHeight="1" x14ac:dyDescent="0.25">
      <c r="A17" s="527" t="s">
        <v>120</v>
      </c>
      <c r="B17" s="527"/>
      <c r="C17" s="527"/>
      <c r="D17" s="527"/>
      <c r="E17" s="527"/>
      <c r="F17" s="527"/>
      <c r="G17" s="527"/>
      <c r="H17" s="527"/>
      <c r="I17" s="527"/>
      <c r="J17" s="527"/>
      <c r="K17" s="527"/>
    </row>
    <row r="18" spans="1:11" ht="17.2" customHeight="1" x14ac:dyDescent="0.25">
      <c r="A18" s="527" t="s">
        <v>121</v>
      </c>
      <c r="B18" s="527"/>
      <c r="C18" s="527"/>
      <c r="D18" s="527"/>
      <c r="E18" s="527"/>
      <c r="F18" s="527"/>
      <c r="G18" s="527"/>
      <c r="H18" s="527"/>
      <c r="I18" s="527"/>
      <c r="J18" s="527"/>
      <c r="K18" s="527"/>
    </row>
    <row r="19" spans="1:11" ht="17.2" customHeight="1" x14ac:dyDescent="0.25">
      <c r="A19" s="528" t="s">
        <v>122</v>
      </c>
      <c r="B19" s="528"/>
      <c r="C19" s="528"/>
      <c r="D19" s="528"/>
      <c r="E19" s="528"/>
      <c r="F19" s="528"/>
      <c r="G19" s="528"/>
      <c r="H19" s="528"/>
      <c r="I19" s="528"/>
      <c r="J19" s="528"/>
      <c r="K19" s="528"/>
    </row>
    <row r="20" spans="1:11" ht="17.2" customHeight="1" x14ac:dyDescent="0.25">
      <c r="A20" s="214">
        <v>1</v>
      </c>
      <c r="B20" s="207" t="s">
        <v>114</v>
      </c>
      <c r="C20" s="207"/>
      <c r="D20" s="207"/>
      <c r="E20" s="207"/>
      <c r="F20" s="207"/>
      <c r="G20" s="207"/>
      <c r="H20" s="207"/>
      <c r="I20" s="207"/>
      <c r="J20" s="207"/>
      <c r="K20" s="215" t="str">
        <f>A14</f>
        <v>Motorista</v>
      </c>
    </row>
    <row r="21" spans="1:11" ht="17.2" customHeight="1" x14ac:dyDescent="0.25">
      <c r="A21" s="211">
        <v>2</v>
      </c>
      <c r="B21" s="212" t="s">
        <v>123</v>
      </c>
      <c r="C21" s="212"/>
      <c r="D21" s="212"/>
      <c r="E21" s="212"/>
      <c r="F21" s="212"/>
      <c r="G21" s="212"/>
      <c r="H21" s="212"/>
      <c r="I21" s="212"/>
      <c r="J21" s="212"/>
      <c r="K21" s="216" t="s">
        <v>124</v>
      </c>
    </row>
    <row r="22" spans="1:11" ht="17.2" customHeight="1" x14ac:dyDescent="0.25">
      <c r="A22" s="211">
        <v>3</v>
      </c>
      <c r="B22" s="212" t="s">
        <v>125</v>
      </c>
      <c r="C22" s="212"/>
      <c r="D22" s="212"/>
      <c r="E22" s="212"/>
      <c r="F22" s="212"/>
      <c r="G22" s="212"/>
      <c r="H22" s="212"/>
      <c r="I22" s="212"/>
      <c r="J22" s="212"/>
      <c r="K22" s="216">
        <f>'Licitante (preencher células)'!H21</f>
        <v>2449.0700000000002</v>
      </c>
    </row>
    <row r="23" spans="1:11" ht="26.2" customHeight="1" x14ac:dyDescent="0.25">
      <c r="A23" s="211">
        <v>4</v>
      </c>
      <c r="B23" s="212" t="s">
        <v>126</v>
      </c>
      <c r="C23" s="212"/>
      <c r="D23" s="212"/>
      <c r="E23" s="212"/>
      <c r="F23" s="212"/>
      <c r="G23" s="212"/>
      <c r="H23" s="212"/>
      <c r="I23" s="212"/>
      <c r="J23" s="212"/>
      <c r="K23" s="217" t="str">
        <f>A14</f>
        <v>Motorista</v>
      </c>
    </row>
    <row r="24" spans="1:11" ht="21.8" customHeight="1" x14ac:dyDescent="0.25">
      <c r="A24" s="218">
        <v>5</v>
      </c>
      <c r="B24" s="219" t="s">
        <v>127</v>
      </c>
      <c r="C24" s="219"/>
      <c r="D24" s="219"/>
      <c r="E24" s="219"/>
      <c r="F24" s="219"/>
      <c r="G24" s="219"/>
      <c r="H24" s="219"/>
      <c r="I24" s="219"/>
      <c r="J24" s="219"/>
      <c r="K24" s="220">
        <f>I9</f>
        <v>45047</v>
      </c>
    </row>
    <row r="25" spans="1:11" ht="17.2" customHeight="1" x14ac:dyDescent="0.25">
      <c r="A25" s="221"/>
      <c r="B25" s="207"/>
      <c r="C25" s="207"/>
      <c r="D25" s="207"/>
      <c r="E25" s="207"/>
      <c r="F25" s="207"/>
      <c r="G25" s="207"/>
      <c r="H25" s="207"/>
      <c r="I25" s="207"/>
      <c r="J25" s="207"/>
      <c r="K25" s="222"/>
    </row>
    <row r="26" spans="1:11" ht="17.2" customHeight="1" x14ac:dyDescent="0.25">
      <c r="A26" s="529" t="s">
        <v>128</v>
      </c>
      <c r="B26" s="529"/>
      <c r="C26" s="529"/>
      <c r="D26" s="529"/>
      <c r="E26" s="529"/>
      <c r="F26" s="529"/>
      <c r="G26" s="529"/>
      <c r="H26" s="529"/>
      <c r="I26" s="529"/>
      <c r="J26" s="529"/>
      <c r="K26" s="529"/>
    </row>
    <row r="27" spans="1:11" ht="17.2" customHeight="1" x14ac:dyDescent="0.25">
      <c r="A27" s="223" t="s">
        <v>129</v>
      </c>
      <c r="B27" s="224"/>
      <c r="C27" s="224"/>
      <c r="D27" s="224"/>
      <c r="E27" s="224"/>
      <c r="F27" s="224"/>
      <c r="G27" s="224"/>
      <c r="H27" s="224"/>
      <c r="I27" s="224"/>
      <c r="J27" s="225"/>
      <c r="K27" s="226" t="s">
        <v>130</v>
      </c>
    </row>
    <row r="28" spans="1:11" ht="17.2" customHeight="1" x14ac:dyDescent="0.25">
      <c r="A28" s="211" t="s">
        <v>47</v>
      </c>
      <c r="B28" s="212" t="s">
        <v>131</v>
      </c>
      <c r="C28" s="212"/>
      <c r="D28" s="212"/>
      <c r="E28" s="212"/>
      <c r="F28" s="212"/>
      <c r="G28" s="212"/>
      <c r="H28" s="212"/>
      <c r="I28" s="212"/>
      <c r="J28" s="227"/>
      <c r="K28" s="216">
        <f>K22</f>
        <v>2449.0700000000002</v>
      </c>
    </row>
    <row r="29" spans="1:11" ht="17.2" customHeight="1" x14ac:dyDescent="0.35">
      <c r="A29" s="211" t="s">
        <v>49</v>
      </c>
      <c r="B29" s="227" t="s">
        <v>132</v>
      </c>
      <c r="C29" s="227"/>
      <c r="D29" s="227"/>
      <c r="E29" s="227" t="s">
        <v>133</v>
      </c>
      <c r="F29" s="227"/>
      <c r="G29" s="227"/>
      <c r="H29" s="227" t="s">
        <v>134</v>
      </c>
      <c r="I29" s="228"/>
      <c r="J29" s="227"/>
      <c r="K29" s="229">
        <v>0</v>
      </c>
    </row>
    <row r="30" spans="1:11" ht="17.2" customHeight="1" x14ac:dyDescent="0.25">
      <c r="A30" s="530" t="s">
        <v>52</v>
      </c>
      <c r="B30" s="227" t="s">
        <v>135</v>
      </c>
      <c r="C30" s="227"/>
      <c r="D30" s="227"/>
      <c r="E30" s="227" t="s">
        <v>136</v>
      </c>
      <c r="F30" s="227"/>
      <c r="G30" s="227"/>
      <c r="H30" s="227"/>
      <c r="I30" s="227"/>
      <c r="J30" s="227"/>
      <c r="K30" s="229">
        <v>0</v>
      </c>
    </row>
    <row r="31" spans="1:11" ht="17.2" customHeight="1" x14ac:dyDescent="0.35">
      <c r="A31" s="530"/>
      <c r="B31" s="230"/>
      <c r="C31" s="230"/>
      <c r="D31" s="230"/>
      <c r="E31" s="230" t="s">
        <v>137</v>
      </c>
      <c r="F31" s="230"/>
      <c r="G31" s="230"/>
      <c r="H31" s="230" t="s">
        <v>138</v>
      </c>
      <c r="I31" s="228"/>
      <c r="J31" s="230"/>
      <c r="K31" s="229">
        <v>0</v>
      </c>
    </row>
    <row r="32" spans="1:11" ht="20.3" customHeight="1" x14ac:dyDescent="0.25">
      <c r="A32" s="211" t="s">
        <v>55</v>
      </c>
      <c r="B32" s="212" t="s">
        <v>139</v>
      </c>
      <c r="C32" s="212"/>
      <c r="D32" s="212"/>
      <c r="E32" s="212"/>
      <c r="F32" s="212"/>
      <c r="G32" s="212"/>
      <c r="H32" s="212"/>
      <c r="I32" s="212"/>
      <c r="J32" s="227"/>
      <c r="K32" s="229">
        <v>0</v>
      </c>
    </row>
    <row r="33" spans="1:11" ht="20.95" customHeight="1" x14ac:dyDescent="0.25">
      <c r="A33" s="211" t="s">
        <v>67</v>
      </c>
      <c r="B33" s="212" t="s">
        <v>140</v>
      </c>
      <c r="C33" s="212"/>
      <c r="D33" s="212"/>
      <c r="E33" s="212"/>
      <c r="F33" s="212"/>
      <c r="G33" s="212"/>
      <c r="H33" s="212"/>
      <c r="I33" s="212"/>
      <c r="J33" s="212"/>
      <c r="K33" s="229">
        <v>0</v>
      </c>
    </row>
    <row r="34" spans="1:11" ht="17.2" customHeight="1" x14ac:dyDescent="0.25">
      <c r="A34" s="211" t="s">
        <v>69</v>
      </c>
      <c r="B34" s="212" t="s">
        <v>34</v>
      </c>
      <c r="C34" s="212"/>
      <c r="D34" s="212"/>
      <c r="E34" s="212"/>
      <c r="F34" s="212"/>
      <c r="G34" s="212"/>
      <c r="H34" s="212"/>
      <c r="I34" s="212"/>
      <c r="J34" s="212"/>
      <c r="K34" s="229">
        <v>0</v>
      </c>
    </row>
    <row r="35" spans="1:11" ht="17.2" customHeight="1" x14ac:dyDescent="0.25">
      <c r="A35" s="531" t="s">
        <v>141</v>
      </c>
      <c r="B35" s="531"/>
      <c r="C35" s="531"/>
      <c r="D35" s="531"/>
      <c r="E35" s="531"/>
      <c r="F35" s="231"/>
      <c r="G35" s="231"/>
      <c r="H35" s="231"/>
      <c r="I35" s="231"/>
      <c r="J35" s="231"/>
      <c r="K35" s="232">
        <f>SUM(K28:K34)</f>
        <v>2449.0700000000002</v>
      </c>
    </row>
    <row r="36" spans="1:11" ht="17.2" customHeight="1" x14ac:dyDescent="0.25">
      <c r="A36" s="207"/>
      <c r="B36" s="207"/>
      <c r="C36" s="207"/>
      <c r="D36" s="207"/>
      <c r="E36" s="207"/>
      <c r="F36" s="207"/>
      <c r="G36" s="207"/>
      <c r="H36" s="207"/>
      <c r="I36" s="207"/>
      <c r="J36" s="207"/>
      <c r="K36" s="208"/>
    </row>
    <row r="37" spans="1:11" ht="17.2" customHeight="1" x14ac:dyDescent="0.25">
      <c r="A37" s="532" t="s">
        <v>142</v>
      </c>
      <c r="B37" s="532"/>
      <c r="C37" s="532"/>
      <c r="D37" s="532"/>
      <c r="E37" s="532"/>
      <c r="F37" s="532"/>
      <c r="G37" s="532"/>
      <c r="H37" s="532"/>
      <c r="I37" s="532"/>
      <c r="J37" s="532"/>
      <c r="K37" s="532"/>
    </row>
    <row r="38" spans="1:11" ht="17.2" customHeight="1" x14ac:dyDescent="0.3">
      <c r="A38" s="223" t="s">
        <v>143</v>
      </c>
      <c r="B38" s="234"/>
      <c r="C38" s="234"/>
      <c r="D38" s="234"/>
      <c r="E38" s="234"/>
      <c r="F38" s="234"/>
      <c r="G38" s="235"/>
      <c r="H38" s="235"/>
      <c r="I38" s="236"/>
      <c r="J38" s="237" t="s">
        <v>46</v>
      </c>
      <c r="K38" s="238" t="s">
        <v>130</v>
      </c>
    </row>
    <row r="39" spans="1:11" ht="17.2" customHeight="1" x14ac:dyDescent="0.3">
      <c r="A39" s="211" t="s">
        <v>47</v>
      </c>
      <c r="B39" s="212" t="s">
        <v>144</v>
      </c>
      <c r="C39" s="212"/>
      <c r="D39" s="212"/>
      <c r="E39" s="212"/>
      <c r="F39" s="212"/>
      <c r="G39" s="212"/>
      <c r="H39" s="212"/>
      <c r="I39" s="212"/>
      <c r="J39" s="239">
        <f>1/12</f>
        <v>8.3333333333333329E-2</v>
      </c>
      <c r="K39" s="240">
        <f>J39*$K$35</f>
        <v>204.08916666666667</v>
      </c>
    </row>
    <row r="40" spans="1:11" ht="17.2" customHeight="1" x14ac:dyDescent="0.35">
      <c r="A40" s="241" t="s">
        <v>49</v>
      </c>
      <c r="B40" s="227" t="s">
        <v>145</v>
      </c>
      <c r="C40" s="227"/>
      <c r="D40" s="227"/>
      <c r="E40" s="227"/>
      <c r="F40" s="227"/>
      <c r="G40" s="227"/>
      <c r="H40" s="227"/>
      <c r="I40" s="227"/>
      <c r="J40" s="347">
        <v>3.0249999999999999E-2</v>
      </c>
      <c r="K40" s="240">
        <f>J40*$K$35</f>
        <v>74.084367499999999</v>
      </c>
    </row>
    <row r="41" spans="1:11" ht="17.2" customHeight="1" x14ac:dyDescent="0.35">
      <c r="A41" s="533"/>
      <c r="B41" s="533"/>
      <c r="C41" s="533"/>
      <c r="D41" s="533"/>
      <c r="E41" s="533"/>
      <c r="F41" s="533"/>
      <c r="G41" s="533"/>
      <c r="H41" s="533"/>
      <c r="I41" s="533"/>
      <c r="J41" s="242">
        <f>SUM(J39:J40)</f>
        <v>0.11358333333333333</v>
      </c>
      <c r="K41" s="238">
        <f>SUM(K39:K40)</f>
        <v>278.17353416666668</v>
      </c>
    </row>
    <row r="42" spans="1:11" ht="17.2" customHeight="1" x14ac:dyDescent="0.25">
      <c r="A42" s="207"/>
      <c r="B42" s="207"/>
      <c r="C42" s="207"/>
      <c r="D42" s="207"/>
      <c r="E42" s="207"/>
      <c r="F42" s="207"/>
      <c r="G42" s="207"/>
      <c r="H42" s="207"/>
      <c r="I42" s="207"/>
      <c r="J42" s="207"/>
      <c r="K42" s="208"/>
    </row>
    <row r="43" spans="1:11" ht="17.2" customHeight="1" x14ac:dyDescent="0.25">
      <c r="A43" s="534" t="s">
        <v>146</v>
      </c>
      <c r="B43" s="534"/>
      <c r="C43" s="534"/>
      <c r="D43" s="534"/>
      <c r="E43" s="534"/>
      <c r="F43" s="534"/>
      <c r="G43" s="534"/>
      <c r="H43" s="534"/>
      <c r="I43" s="534"/>
      <c r="J43" s="534"/>
      <c r="K43" s="534"/>
    </row>
    <row r="44" spans="1:11" ht="17.2" customHeight="1" x14ac:dyDescent="0.25">
      <c r="A44" s="515" t="s">
        <v>147</v>
      </c>
      <c r="B44" s="515"/>
      <c r="C44" s="515"/>
      <c r="D44" s="515"/>
      <c r="E44" s="515"/>
      <c r="F44" s="515"/>
      <c r="G44" s="515"/>
      <c r="H44" s="515"/>
      <c r="I44" s="515"/>
      <c r="J44" s="535">
        <f>K35+K41</f>
        <v>2727.2435341666669</v>
      </c>
      <c r="K44" s="535"/>
    </row>
    <row r="45" spans="1:11" ht="17.2" customHeight="1" x14ac:dyDescent="0.25">
      <c r="A45" s="223" t="s">
        <v>148</v>
      </c>
      <c r="B45" s="224"/>
      <c r="C45" s="224"/>
      <c r="D45" s="224"/>
      <c r="E45" s="224"/>
      <c r="F45" s="236"/>
      <c r="G45" s="236"/>
      <c r="H45" s="236"/>
      <c r="I45" s="236"/>
      <c r="J45" s="243" t="s">
        <v>46</v>
      </c>
      <c r="K45" s="244" t="s">
        <v>130</v>
      </c>
    </row>
    <row r="46" spans="1:11" ht="17.2" customHeight="1" x14ac:dyDescent="0.35">
      <c r="A46" s="214" t="s">
        <v>47</v>
      </c>
      <c r="B46" s="230" t="s">
        <v>149</v>
      </c>
      <c r="C46" s="230"/>
      <c r="D46" s="230"/>
      <c r="E46" s="230"/>
      <c r="F46" s="230"/>
      <c r="G46" s="230"/>
      <c r="H46" s="230"/>
      <c r="I46" s="230"/>
      <c r="J46" s="245">
        <v>0.2</v>
      </c>
      <c r="K46" s="229">
        <f t="shared" ref="K46:K53" si="0">J46*$J$44</f>
        <v>545.4487068333334</v>
      </c>
    </row>
    <row r="47" spans="1:11" ht="17.2" customHeight="1" x14ac:dyDescent="0.35">
      <c r="A47" s="214" t="s">
        <v>49</v>
      </c>
      <c r="B47" s="230" t="s">
        <v>150</v>
      </c>
      <c r="C47" s="230"/>
      <c r="D47" s="207"/>
      <c r="E47" s="207"/>
      <c r="F47" s="207"/>
      <c r="G47" s="207"/>
      <c r="H47" s="207"/>
      <c r="I47" s="207"/>
      <c r="J47" s="246">
        <v>2.5000000000000001E-2</v>
      </c>
      <c r="K47" s="229">
        <f t="shared" si="0"/>
        <v>68.181088354166675</v>
      </c>
    </row>
    <row r="48" spans="1:11" ht="15.75" customHeight="1" x14ac:dyDescent="0.35">
      <c r="A48" s="211" t="s">
        <v>52</v>
      </c>
      <c r="B48" s="212" t="s">
        <v>151</v>
      </c>
      <c r="C48" s="212"/>
      <c r="D48" s="536">
        <f>'Licitante (preencher células)'!B27</f>
        <v>0.03</v>
      </c>
      <c r="E48" s="536"/>
      <c r="F48" s="536"/>
      <c r="G48" s="213" t="s">
        <v>20</v>
      </c>
      <c r="H48" s="750">
        <f>'Licitante (preencher células)'!G27</f>
        <v>1</v>
      </c>
      <c r="I48" s="521"/>
      <c r="J48" s="247">
        <f>D48*H48</f>
        <v>0.03</v>
      </c>
      <c r="K48" s="229">
        <f t="shared" si="0"/>
        <v>81.817306025000008</v>
      </c>
    </row>
    <row r="49" spans="1:12" ht="17.2" customHeight="1" x14ac:dyDescent="0.35">
      <c r="A49" s="211" t="s">
        <v>55</v>
      </c>
      <c r="B49" s="212" t="s">
        <v>152</v>
      </c>
      <c r="C49" s="212"/>
      <c r="D49" s="230"/>
      <c r="E49" s="230"/>
      <c r="F49" s="230"/>
      <c r="G49" s="248"/>
      <c r="H49" s="230"/>
      <c r="I49" s="230"/>
      <c r="J49" s="246">
        <v>1.4999999999999999E-2</v>
      </c>
      <c r="K49" s="229">
        <f t="shared" si="0"/>
        <v>40.908653012500004</v>
      </c>
    </row>
    <row r="50" spans="1:12" ht="17.2" customHeight="1" x14ac:dyDescent="0.35">
      <c r="A50" s="211" t="s">
        <v>67</v>
      </c>
      <c r="B50" s="212" t="s">
        <v>153</v>
      </c>
      <c r="C50" s="212"/>
      <c r="D50" s="212"/>
      <c r="E50" s="212"/>
      <c r="F50" s="212"/>
      <c r="G50" s="249"/>
      <c r="H50" s="212"/>
      <c r="I50" s="212"/>
      <c r="J50" s="246">
        <v>0.01</v>
      </c>
      <c r="K50" s="229">
        <f t="shared" si="0"/>
        <v>27.272435341666668</v>
      </c>
    </row>
    <row r="51" spans="1:12" ht="17.2" customHeight="1" x14ac:dyDescent="0.35">
      <c r="A51" s="211" t="s">
        <v>69</v>
      </c>
      <c r="B51" s="212" t="s">
        <v>154</v>
      </c>
      <c r="C51" s="212"/>
      <c r="D51" s="212"/>
      <c r="E51" s="212"/>
      <c r="F51" s="212"/>
      <c r="G51" s="249"/>
      <c r="H51" s="212"/>
      <c r="I51" s="212"/>
      <c r="J51" s="246">
        <v>6.0000000000000001E-3</v>
      </c>
      <c r="K51" s="229">
        <f t="shared" si="0"/>
        <v>16.363461205</v>
      </c>
    </row>
    <row r="52" spans="1:12" ht="17.2" customHeight="1" x14ac:dyDescent="0.35">
      <c r="A52" s="211" t="s">
        <v>71</v>
      </c>
      <c r="B52" s="212" t="s">
        <v>155</v>
      </c>
      <c r="C52" s="212"/>
      <c r="D52" s="212"/>
      <c r="E52" s="212"/>
      <c r="F52" s="212"/>
      <c r="G52" s="249"/>
      <c r="H52" s="212"/>
      <c r="I52" s="212"/>
      <c r="J52" s="246">
        <v>2E-3</v>
      </c>
      <c r="K52" s="229">
        <f t="shared" si="0"/>
        <v>5.454487068333334</v>
      </c>
    </row>
    <row r="53" spans="1:12" ht="17.2" customHeight="1" x14ac:dyDescent="0.35">
      <c r="A53" s="211" t="s">
        <v>72</v>
      </c>
      <c r="B53" s="212" t="s">
        <v>156</v>
      </c>
      <c r="C53" s="212"/>
      <c r="D53" s="212"/>
      <c r="E53" s="212"/>
      <c r="F53" s="212"/>
      <c r="G53" s="249"/>
      <c r="H53" s="212"/>
      <c r="I53" s="212"/>
      <c r="J53" s="246">
        <v>0.08</v>
      </c>
      <c r="K53" s="229">
        <f t="shared" si="0"/>
        <v>218.17948273333334</v>
      </c>
    </row>
    <row r="54" spans="1:12" s="3" customFormat="1" ht="17.2" customHeight="1" x14ac:dyDescent="0.25">
      <c r="A54" s="250" t="s">
        <v>157</v>
      </c>
      <c r="B54" s="251"/>
      <c r="C54" s="251"/>
      <c r="D54" s="251"/>
      <c r="E54" s="251"/>
      <c r="F54" s="251"/>
      <c r="G54" s="251"/>
      <c r="H54" s="251"/>
      <c r="I54" s="251"/>
      <c r="J54" s="252">
        <f>SUM(J46:J53)</f>
        <v>0.36800000000000005</v>
      </c>
      <c r="K54" s="253">
        <f>SUM(K46:K53)</f>
        <v>1003.6256205733335</v>
      </c>
      <c r="L54" s="49"/>
    </row>
    <row r="55" spans="1:12" ht="17.2" customHeight="1" x14ac:dyDescent="0.25">
      <c r="A55" s="207"/>
      <c r="B55" s="207"/>
      <c r="C55" s="207"/>
      <c r="D55" s="207"/>
      <c r="E55" s="207"/>
      <c r="F55" s="207"/>
      <c r="G55" s="207"/>
      <c r="H55" s="207"/>
      <c r="I55" s="207"/>
      <c r="J55" s="207"/>
      <c r="K55" s="208"/>
    </row>
    <row r="56" spans="1:12" ht="17.2" customHeight="1" x14ac:dyDescent="0.25">
      <c r="A56" s="538" t="s">
        <v>158</v>
      </c>
      <c r="B56" s="538"/>
      <c r="C56" s="538"/>
      <c r="D56" s="538"/>
      <c r="E56" s="538"/>
      <c r="F56" s="538"/>
      <c r="G56" s="538"/>
      <c r="H56" s="538"/>
      <c r="I56" s="538"/>
      <c r="J56" s="538"/>
      <c r="K56" s="538"/>
    </row>
    <row r="57" spans="1:12" ht="17.2" customHeight="1" x14ac:dyDescent="0.25">
      <c r="A57" s="223" t="s">
        <v>159</v>
      </c>
      <c r="B57" s="224"/>
      <c r="C57" s="224"/>
      <c r="D57" s="224"/>
      <c r="E57" s="224"/>
      <c r="F57" s="236"/>
      <c r="G57" s="236"/>
      <c r="H57" s="236"/>
      <c r="I57" s="236"/>
      <c r="J57" s="236"/>
      <c r="K57" s="226" t="s">
        <v>130</v>
      </c>
    </row>
    <row r="58" spans="1:12" ht="17.2" customHeight="1" x14ac:dyDescent="0.3">
      <c r="A58" s="214" t="s">
        <v>108</v>
      </c>
      <c r="B58" s="751" t="s">
        <v>160</v>
      </c>
      <c r="C58" s="751"/>
      <c r="D58" s="751"/>
      <c r="E58" s="751"/>
      <c r="F58" s="751"/>
      <c r="G58" s="751"/>
      <c r="H58" s="751"/>
      <c r="I58" s="751"/>
      <c r="J58" s="752"/>
      <c r="K58" s="330">
        <f>'Licitante (preencher células)'!I65</f>
        <v>456.22500000000002</v>
      </c>
    </row>
    <row r="59" spans="1:12" ht="17.2" customHeight="1" x14ac:dyDescent="0.25">
      <c r="A59" s="214" t="s">
        <v>108</v>
      </c>
      <c r="B59" s="539" t="s">
        <v>266</v>
      </c>
      <c r="C59" s="539"/>
      <c r="D59" s="539"/>
      <c r="E59" s="539"/>
      <c r="F59" s="254"/>
      <c r="G59" s="255"/>
      <c r="H59" s="255"/>
      <c r="I59" s="255"/>
      <c r="J59" s="255"/>
      <c r="K59" s="229">
        <f>'Licitante (preencher células)'!I68</f>
        <v>236.25</v>
      </c>
    </row>
    <row r="60" spans="1:12" ht="17.2" customHeight="1" x14ac:dyDescent="0.25">
      <c r="A60" s="211" t="s">
        <v>49</v>
      </c>
      <c r="B60" s="539" t="s">
        <v>162</v>
      </c>
      <c r="C60" s="539"/>
      <c r="D60" s="539"/>
      <c r="E60" s="539"/>
      <c r="F60" s="254"/>
      <c r="G60" s="255"/>
      <c r="H60" s="255"/>
      <c r="I60" s="255"/>
      <c r="J60" s="255"/>
      <c r="K60" s="229">
        <f>'Licitante (preencher células)'!I120</f>
        <v>70.305800000000005</v>
      </c>
    </row>
    <row r="61" spans="1:12" ht="17.2" customHeight="1" x14ac:dyDescent="0.25">
      <c r="A61" s="211" t="s">
        <v>52</v>
      </c>
      <c r="B61" s="541" t="s">
        <v>163</v>
      </c>
      <c r="C61" s="541"/>
      <c r="D61" s="541"/>
      <c r="E61" s="541"/>
      <c r="F61" s="541"/>
      <c r="G61" s="541"/>
      <c r="H61" s="541"/>
      <c r="I61" s="541"/>
      <c r="J61" s="541"/>
      <c r="K61" s="229">
        <f>'Licitante (preencher células)'!I71</f>
        <v>17.137499999999999</v>
      </c>
    </row>
    <row r="62" spans="1:12" ht="17.2" customHeight="1" x14ac:dyDescent="0.25">
      <c r="A62" s="211" t="s">
        <v>55</v>
      </c>
      <c r="B62" s="546" t="s">
        <v>345</v>
      </c>
      <c r="C62" s="546"/>
      <c r="D62" s="546"/>
      <c r="E62" s="546"/>
      <c r="F62" s="546"/>
      <c r="G62" s="546"/>
      <c r="H62" s="546"/>
      <c r="I62" s="546"/>
      <c r="J62" s="541"/>
      <c r="K62" s="229">
        <f>'Licitante (preencher células)'!I74</f>
        <v>4.1634190000000002</v>
      </c>
    </row>
    <row r="63" spans="1:12" ht="17.2" customHeight="1" x14ac:dyDescent="0.25">
      <c r="A63" s="211" t="s">
        <v>67</v>
      </c>
      <c r="B63" s="540" t="s">
        <v>164</v>
      </c>
      <c r="C63" s="540"/>
      <c r="D63" s="540"/>
      <c r="E63" s="540"/>
      <c r="F63" s="540"/>
      <c r="G63" s="540"/>
      <c r="H63" s="540"/>
      <c r="I63" s="540"/>
      <c r="J63" s="540"/>
      <c r="K63" s="229">
        <f>'Licitante (preencher células)'!I77</f>
        <v>31.5</v>
      </c>
    </row>
    <row r="64" spans="1:12" s="3" customFormat="1" ht="17.2" customHeight="1" x14ac:dyDescent="0.25">
      <c r="A64" s="531" t="s">
        <v>166</v>
      </c>
      <c r="B64" s="531"/>
      <c r="C64" s="531"/>
      <c r="D64" s="531"/>
      <c r="E64" s="531"/>
      <c r="F64" s="531"/>
      <c r="G64" s="531"/>
      <c r="H64" s="531"/>
      <c r="I64" s="531"/>
      <c r="J64" s="531"/>
      <c r="K64" s="257">
        <f>SUM(K58:K63)</f>
        <v>815.58171900000002</v>
      </c>
    </row>
    <row r="65" spans="1:255" ht="17.2" customHeight="1" x14ac:dyDescent="0.25">
      <c r="A65" s="207"/>
      <c r="B65" s="207"/>
      <c r="C65" s="207"/>
      <c r="D65" s="207"/>
      <c r="E65" s="207"/>
      <c r="F65" s="207"/>
      <c r="G65" s="207"/>
      <c r="H65" s="207"/>
      <c r="I65" s="207"/>
      <c r="J65" s="207"/>
      <c r="K65" s="208"/>
    </row>
    <row r="66" spans="1:255" ht="17.2" customHeight="1" x14ac:dyDescent="0.25">
      <c r="A66" s="542" t="s">
        <v>167</v>
      </c>
      <c r="B66" s="542"/>
      <c r="C66" s="542"/>
      <c r="D66" s="542"/>
      <c r="E66" s="542"/>
      <c r="F66" s="542"/>
      <c r="G66" s="542"/>
      <c r="H66" s="542"/>
      <c r="I66" s="542"/>
      <c r="J66" s="542"/>
      <c r="K66" s="542"/>
    </row>
    <row r="67" spans="1:255" ht="17.2" customHeight="1" x14ac:dyDescent="0.25">
      <c r="A67" s="223" t="s">
        <v>168</v>
      </c>
      <c r="B67" s="225"/>
      <c r="C67" s="225"/>
      <c r="D67" s="225"/>
      <c r="E67" s="225"/>
      <c r="F67" s="258"/>
      <c r="G67" s="258"/>
      <c r="H67" s="258"/>
      <c r="I67" s="258"/>
      <c r="J67" s="258"/>
      <c r="K67" s="226" t="s">
        <v>130</v>
      </c>
    </row>
    <row r="68" spans="1:255" ht="17.2" customHeight="1" x14ac:dyDescent="0.25">
      <c r="A68" s="259" t="s">
        <v>169</v>
      </c>
      <c r="B68" s="543" t="s">
        <v>170</v>
      </c>
      <c r="C68" s="543"/>
      <c r="D68" s="543"/>
      <c r="E68" s="543"/>
      <c r="F68" s="543"/>
      <c r="G68" s="543"/>
      <c r="H68" s="543"/>
      <c r="I68" s="543"/>
      <c r="J68" s="543"/>
      <c r="K68" s="260">
        <f>K41</f>
        <v>278.17353416666668</v>
      </c>
    </row>
    <row r="69" spans="1:255" ht="17.2" customHeight="1" x14ac:dyDescent="0.25">
      <c r="A69" s="259" t="s">
        <v>171</v>
      </c>
      <c r="B69" s="543" t="s">
        <v>172</v>
      </c>
      <c r="C69" s="543"/>
      <c r="D69" s="543"/>
      <c r="E69" s="543"/>
      <c r="F69" s="543"/>
      <c r="G69" s="543"/>
      <c r="H69" s="543"/>
      <c r="I69" s="543"/>
      <c r="J69" s="543"/>
      <c r="K69" s="260">
        <f>K54</f>
        <v>1003.6256205733335</v>
      </c>
    </row>
    <row r="70" spans="1:255" ht="17.2" customHeight="1" x14ac:dyDescent="0.25">
      <c r="A70" s="259" t="s">
        <v>173</v>
      </c>
      <c r="B70" s="543" t="s">
        <v>174</v>
      </c>
      <c r="C70" s="543"/>
      <c r="D70" s="543"/>
      <c r="E70" s="543"/>
      <c r="F70" s="543"/>
      <c r="G70" s="543"/>
      <c r="H70" s="543"/>
      <c r="I70" s="543"/>
      <c r="J70" s="543"/>
      <c r="K70" s="260">
        <f>K64</f>
        <v>815.58171900000002</v>
      </c>
    </row>
    <row r="71" spans="1:255" ht="17.2" customHeight="1" x14ac:dyDescent="0.25">
      <c r="A71" s="544" t="s">
        <v>175</v>
      </c>
      <c r="B71" s="544"/>
      <c r="C71" s="544"/>
      <c r="D71" s="544"/>
      <c r="E71" s="544"/>
      <c r="F71" s="544"/>
      <c r="G71" s="544"/>
      <c r="H71" s="544"/>
      <c r="I71" s="544"/>
      <c r="J71" s="544"/>
      <c r="K71" s="253">
        <f>SUM(K67:K70)</f>
        <v>2097.3808737400004</v>
      </c>
    </row>
    <row r="72" spans="1:255" ht="17.2" customHeight="1" x14ac:dyDescent="0.25">
      <c r="A72" s="207"/>
      <c r="B72" s="207"/>
      <c r="C72" s="207"/>
      <c r="D72" s="207"/>
      <c r="E72" s="207"/>
      <c r="F72" s="207"/>
      <c r="G72" s="207"/>
      <c r="H72" s="207"/>
      <c r="I72" s="207"/>
      <c r="J72" s="207"/>
      <c r="K72" s="208"/>
    </row>
    <row r="73" spans="1:255" ht="17.2" customHeight="1" x14ac:dyDescent="0.25">
      <c r="A73" s="545" t="s">
        <v>176</v>
      </c>
      <c r="B73" s="545"/>
      <c r="C73" s="545"/>
      <c r="D73" s="545"/>
      <c r="E73" s="545"/>
      <c r="F73" s="545"/>
      <c r="G73" s="545"/>
      <c r="H73" s="545"/>
      <c r="I73" s="545"/>
      <c r="J73" s="545"/>
      <c r="K73" s="545"/>
    </row>
    <row r="74" spans="1:255" ht="17.2" customHeight="1" x14ac:dyDescent="0.25">
      <c r="A74" s="261" t="s">
        <v>177</v>
      </c>
      <c r="B74" s="224"/>
      <c r="C74" s="224"/>
      <c r="D74" s="224"/>
      <c r="E74" s="224"/>
      <c r="F74" s="236"/>
      <c r="G74" s="236"/>
      <c r="H74" s="236"/>
      <c r="I74" s="236"/>
      <c r="J74" s="233" t="s">
        <v>46</v>
      </c>
      <c r="K74" s="262" t="s">
        <v>130</v>
      </c>
    </row>
    <row r="75" spans="1:255" ht="17.2" customHeight="1" x14ac:dyDescent="0.25">
      <c r="A75" s="211" t="s">
        <v>47</v>
      </c>
      <c r="B75" s="547" t="s">
        <v>178</v>
      </c>
      <c r="C75" s="547"/>
      <c r="D75" s="547"/>
      <c r="E75" s="547"/>
      <c r="F75" s="547"/>
      <c r="G75" s="547"/>
      <c r="H75" s="547"/>
      <c r="I75" s="547"/>
      <c r="J75" s="263">
        <f>'Licitante (preencher células)'!I130</f>
        <v>4.1999999999999997E-3</v>
      </c>
      <c r="K75" s="229">
        <f>ROUND($J$75*($K$35+($K35*0.121)+$K$39),2)</f>
        <v>12.39</v>
      </c>
      <c r="L75" s="59"/>
    </row>
    <row r="76" spans="1:255" ht="17.2" customHeight="1" x14ac:dyDescent="0.25">
      <c r="A76" s="211" t="s">
        <v>52</v>
      </c>
      <c r="B76" s="249" t="s">
        <v>50</v>
      </c>
      <c r="C76" s="249"/>
      <c r="D76" s="249"/>
      <c r="E76" s="249"/>
      <c r="F76" s="254"/>
      <c r="G76" s="255"/>
      <c r="H76" s="255"/>
      <c r="I76" s="255"/>
      <c r="J76" s="264">
        <f>J75*J53</f>
        <v>3.3599999999999998E-4</v>
      </c>
      <c r="K76" s="229">
        <f>K75*J53</f>
        <v>0.99120000000000008</v>
      </c>
    </row>
    <row r="77" spans="1:255" ht="17.2" customHeight="1" x14ac:dyDescent="0.25">
      <c r="A77" s="211" t="s">
        <v>55</v>
      </c>
      <c r="B77" s="249" t="s">
        <v>179</v>
      </c>
      <c r="C77" s="249"/>
      <c r="D77" s="249"/>
      <c r="E77" s="249"/>
      <c r="F77" s="254"/>
      <c r="G77" s="255"/>
      <c r="H77" s="255"/>
      <c r="I77" s="255"/>
      <c r="J77" s="264">
        <f>(7/30)/12</f>
        <v>1.9444444444444445E-2</v>
      </c>
      <c r="K77" s="229">
        <f>ROUND(J77*K35,2)</f>
        <v>47.62</v>
      </c>
      <c r="L77" s="59"/>
      <c r="M77" s="61"/>
    </row>
    <row r="78" spans="1:255" ht="17.2" customHeight="1" x14ac:dyDescent="0.25">
      <c r="A78" s="211" t="s">
        <v>67</v>
      </c>
      <c r="B78" s="212" t="s">
        <v>180</v>
      </c>
      <c r="C78" s="212"/>
      <c r="D78" s="212"/>
      <c r="E78" s="212"/>
      <c r="F78" s="254"/>
      <c r="G78" s="255"/>
      <c r="H78" s="255"/>
      <c r="I78" s="255"/>
      <c r="J78" s="264">
        <f>J54*J77</f>
        <v>7.1555555555555565E-3</v>
      </c>
      <c r="K78" s="229">
        <f>K77*J54</f>
        <v>17.524160000000002</v>
      </c>
    </row>
    <row r="79" spans="1:255" s="64" customFormat="1" ht="17.2" customHeight="1" x14ac:dyDescent="0.25">
      <c r="A79" s="211" t="s">
        <v>69</v>
      </c>
      <c r="B79" s="547" t="s">
        <v>181</v>
      </c>
      <c r="C79" s="547"/>
      <c r="D79" s="547"/>
      <c r="E79" s="547"/>
      <c r="F79" s="547"/>
      <c r="G79" s="547"/>
      <c r="H79" s="547"/>
      <c r="I79" s="547"/>
      <c r="J79" s="265">
        <v>0.04</v>
      </c>
      <c r="K79" s="229">
        <f>J79*K35</f>
        <v>97.962800000000016</v>
      </c>
      <c r="IU79" s="2"/>
    </row>
    <row r="80" spans="1:255" s="64" customFormat="1" ht="17.2" customHeight="1" x14ac:dyDescent="0.25">
      <c r="A80" s="250" t="s">
        <v>175</v>
      </c>
      <c r="B80" s="266"/>
      <c r="C80" s="266"/>
      <c r="D80" s="266"/>
      <c r="E80" s="266"/>
      <c r="F80" s="266"/>
      <c r="G80" s="266"/>
      <c r="H80" s="266"/>
      <c r="I80" s="266"/>
      <c r="J80" s="267"/>
      <c r="K80" s="268">
        <f>SUM(K75:K79)</f>
        <v>176.48816000000002</v>
      </c>
      <c r="IU80" s="2"/>
    </row>
    <row r="81" spans="1:255" s="64" customFormat="1" ht="17.2" customHeight="1" x14ac:dyDescent="0.25">
      <c r="A81" s="207"/>
      <c r="B81" s="207"/>
      <c r="C81" s="207"/>
      <c r="D81" s="207"/>
      <c r="E81" s="207"/>
      <c r="F81" s="207"/>
      <c r="G81" s="207"/>
      <c r="H81" s="207"/>
      <c r="I81" s="207"/>
      <c r="J81" s="207"/>
      <c r="K81" s="208"/>
      <c r="IU81" s="2"/>
    </row>
    <row r="82" spans="1:255" ht="17.2" customHeight="1" x14ac:dyDescent="0.25">
      <c r="A82" s="545" t="s">
        <v>182</v>
      </c>
      <c r="B82" s="545"/>
      <c r="C82" s="545"/>
      <c r="D82" s="545"/>
      <c r="E82" s="545"/>
      <c r="F82" s="545"/>
      <c r="G82" s="545"/>
      <c r="H82" s="545"/>
      <c r="I82" s="545"/>
      <c r="J82" s="545"/>
      <c r="K82" s="545"/>
    </row>
    <row r="83" spans="1:255" ht="38.299999999999997" customHeight="1" x14ac:dyDescent="0.25">
      <c r="A83" s="548" t="s">
        <v>183</v>
      </c>
      <c r="B83" s="548"/>
      <c r="C83" s="548"/>
      <c r="D83" s="548"/>
      <c r="E83" s="548"/>
      <c r="F83" s="548"/>
      <c r="G83" s="548"/>
      <c r="H83" s="548"/>
      <c r="I83" s="548"/>
      <c r="J83" s="548"/>
      <c r="K83" s="548"/>
    </row>
    <row r="84" spans="1:255" ht="42.75" customHeight="1" x14ac:dyDescent="0.25">
      <c r="A84" s="548" t="s">
        <v>278</v>
      </c>
      <c r="B84" s="548"/>
      <c r="C84" s="548"/>
      <c r="D84" s="548"/>
      <c r="E84" s="548"/>
      <c r="F84" s="548"/>
      <c r="G84" s="548"/>
      <c r="H84" s="548"/>
      <c r="I84" s="548"/>
      <c r="J84" s="548"/>
      <c r="K84" s="548"/>
    </row>
    <row r="85" spans="1:255" ht="38.950000000000003" customHeight="1" x14ac:dyDescent="0.25">
      <c r="A85" s="549" t="s">
        <v>185</v>
      </c>
      <c r="B85" s="549"/>
      <c r="C85" s="270">
        <f>K35</f>
        <v>2449.0700000000002</v>
      </c>
      <c r="D85" s="549" t="s">
        <v>279</v>
      </c>
      <c r="E85" s="549"/>
      <c r="F85" s="550">
        <f>K71-K60-K58+K87</f>
        <v>1874.8900737400004</v>
      </c>
      <c r="G85" s="550"/>
      <c r="H85" s="269" t="s">
        <v>187</v>
      </c>
      <c r="I85" s="270">
        <f>K80</f>
        <v>176.48816000000002</v>
      </c>
      <c r="J85" s="271" t="s">
        <v>188</v>
      </c>
      <c r="K85" s="272">
        <f>C85+F85+I85</f>
        <v>4500.4482337400004</v>
      </c>
    </row>
    <row r="86" spans="1:255" ht="17.2" customHeight="1" x14ac:dyDescent="0.3">
      <c r="A86" s="223" t="s">
        <v>189</v>
      </c>
      <c r="B86" s="234"/>
      <c r="C86" s="234"/>
      <c r="D86" s="234"/>
      <c r="E86" s="234"/>
      <c r="F86" s="234"/>
      <c r="G86" s="235"/>
      <c r="H86" s="235"/>
      <c r="I86" s="236"/>
      <c r="J86" s="273" t="s">
        <v>46</v>
      </c>
      <c r="K86" s="244" t="s">
        <v>130</v>
      </c>
    </row>
    <row r="87" spans="1:255" ht="17.2" customHeight="1" x14ac:dyDescent="0.25">
      <c r="A87" s="241" t="s">
        <v>47</v>
      </c>
      <c r="B87" s="551" t="s">
        <v>190</v>
      </c>
      <c r="C87" s="551"/>
      <c r="D87" s="551"/>
      <c r="E87" s="551"/>
      <c r="F87" s="551"/>
      <c r="G87" s="551"/>
      <c r="H87" s="551"/>
      <c r="I87" s="551"/>
      <c r="J87" s="346">
        <f>'Licitante (preencher células)'!I137</f>
        <v>9.0749999999999997E-2</v>
      </c>
      <c r="K87" s="240">
        <f>ROUND(J87*(K35+K35*J54),2)</f>
        <v>304.04000000000002</v>
      </c>
    </row>
    <row r="88" spans="1:255" ht="17.2" customHeight="1" x14ac:dyDescent="0.25">
      <c r="A88" s="274" t="s">
        <v>49</v>
      </c>
      <c r="B88" s="552" t="s">
        <v>191</v>
      </c>
      <c r="C88" s="552"/>
      <c r="D88" s="552"/>
      <c r="E88" s="552"/>
      <c r="F88" s="552"/>
      <c r="G88" s="552"/>
      <c r="H88" s="552"/>
      <c r="I88" s="552"/>
      <c r="J88" s="275">
        <f>'Licitante (preencher células)'!I138</f>
        <v>2.7378507871321013E-3</v>
      </c>
      <c r="K88" s="240">
        <f>ROUND($J88*$K$85,2)</f>
        <v>12.32</v>
      </c>
    </row>
    <row r="89" spans="1:255" ht="17.2" customHeight="1" x14ac:dyDescent="0.25">
      <c r="A89" s="214" t="s">
        <v>52</v>
      </c>
      <c r="B89" s="552" t="s">
        <v>192</v>
      </c>
      <c r="C89" s="552"/>
      <c r="D89" s="552"/>
      <c r="E89" s="552"/>
      <c r="F89" s="552"/>
      <c r="G89" s="552"/>
      <c r="H89" s="552"/>
      <c r="I89" s="552"/>
      <c r="J89" s="275">
        <f>'Licitante (preencher células)'!I139</f>
        <v>2.0533880903490757E-4</v>
      </c>
      <c r="K89" s="240">
        <f>ROUND($J89*$K$85,2)</f>
        <v>0.92</v>
      </c>
    </row>
    <row r="90" spans="1:255" ht="17.2" customHeight="1" x14ac:dyDescent="0.25">
      <c r="A90" s="211" t="s">
        <v>55</v>
      </c>
      <c r="B90" s="552" t="s">
        <v>193</v>
      </c>
      <c r="C90" s="552"/>
      <c r="D90" s="552"/>
      <c r="E90" s="552"/>
      <c r="F90" s="552"/>
      <c r="G90" s="552"/>
      <c r="H90" s="552"/>
      <c r="I90" s="552"/>
      <c r="J90" s="275">
        <f>'Licitante (preencher células)'!I140</f>
        <v>3.2032854209445585E-4</v>
      </c>
      <c r="K90" s="240">
        <f>ROUND($J90*$K$85,2)</f>
        <v>1.44</v>
      </c>
    </row>
    <row r="91" spans="1:255" ht="17.2" customHeight="1" x14ac:dyDescent="0.25">
      <c r="A91" s="214" t="s">
        <v>67</v>
      </c>
      <c r="B91" s="547" t="s">
        <v>194</v>
      </c>
      <c r="C91" s="547"/>
      <c r="D91" s="547"/>
      <c r="E91" s="547"/>
      <c r="F91" s="547"/>
      <c r="G91" s="547"/>
      <c r="H91" s="547"/>
      <c r="I91" s="547"/>
      <c r="J91" s="275">
        <f>'Licitante (preencher células)'!I141</f>
        <v>6.570841889117043E-3</v>
      </c>
      <c r="K91" s="240">
        <f>ROUND((C85*0.121+(J54*(C85*0.121)))*J91+((K54-(C85*(J54-J53))+K64-K59-K60+K80)*J91),2)</f>
        <v>9.1300000000000008</v>
      </c>
    </row>
    <row r="92" spans="1:255" ht="17.2" customHeight="1" x14ac:dyDescent="0.25">
      <c r="A92" s="214" t="s">
        <v>69</v>
      </c>
      <c r="B92" s="553" t="s">
        <v>195</v>
      </c>
      <c r="C92" s="553"/>
      <c r="D92" s="553"/>
      <c r="E92" s="553"/>
      <c r="F92" s="553"/>
      <c r="G92" s="553"/>
      <c r="H92" s="553"/>
      <c r="I92" s="553"/>
      <c r="J92" s="275">
        <f>'Licitante (preencher células)'!I142</f>
        <v>8.2135523613963042E-3</v>
      </c>
      <c r="K92" s="240">
        <f>ROUND(J92*(K85-C85*(J54-J53)),2)</f>
        <v>31.17</v>
      </c>
    </row>
    <row r="93" spans="1:255" ht="17.2" customHeight="1" x14ac:dyDescent="0.25">
      <c r="A93" s="211" t="s">
        <v>71</v>
      </c>
      <c r="B93" s="554" t="str">
        <f>'Licitante (preencher células)'!B143</f>
        <v>Outros (especificar)</v>
      </c>
      <c r="C93" s="554"/>
      <c r="D93" s="554"/>
      <c r="E93" s="554"/>
      <c r="F93" s="554"/>
      <c r="G93" s="554"/>
      <c r="H93" s="554"/>
      <c r="I93" s="554"/>
      <c r="J93" s="275">
        <f>'Licitante (preencher células)'!I143</f>
        <v>0</v>
      </c>
      <c r="K93" s="240">
        <f>TRUNC((J93*K85),2)</f>
        <v>0</v>
      </c>
    </row>
    <row r="94" spans="1:255" ht="17.2" customHeight="1" x14ac:dyDescent="0.25">
      <c r="A94" s="211" t="s">
        <v>72</v>
      </c>
      <c r="B94" s="554" t="str">
        <f>'Licitante (preencher células)'!B144</f>
        <v>Outros (especificar)</v>
      </c>
      <c r="C94" s="554"/>
      <c r="D94" s="554"/>
      <c r="E94" s="554"/>
      <c r="F94" s="554"/>
      <c r="G94" s="554"/>
      <c r="H94" s="554"/>
      <c r="I94" s="554"/>
      <c r="J94" s="275">
        <f>'Licitante (preencher células)'!I144</f>
        <v>0</v>
      </c>
      <c r="K94" s="240">
        <f>TRUNC((J94*K85),2)</f>
        <v>0</v>
      </c>
    </row>
    <row r="95" spans="1:255" s="64" customFormat="1" ht="17.2" customHeight="1" x14ac:dyDescent="0.25">
      <c r="A95" s="250" t="s">
        <v>175</v>
      </c>
      <c r="B95" s="251"/>
      <c r="C95" s="251"/>
      <c r="D95" s="251"/>
      <c r="E95" s="251"/>
      <c r="F95" s="251"/>
      <c r="G95" s="251"/>
      <c r="H95" s="251"/>
      <c r="I95" s="276"/>
      <c r="J95" s="277"/>
      <c r="K95" s="268">
        <f>SUM(K87:K94)</f>
        <v>359.02000000000004</v>
      </c>
      <c r="IU95" s="2"/>
    </row>
    <row r="96" spans="1:255" ht="17.2" customHeight="1" x14ac:dyDescent="0.25">
      <c r="A96" s="207"/>
      <c r="B96" s="207"/>
      <c r="C96" s="207"/>
      <c r="D96" s="207"/>
      <c r="E96" s="207"/>
      <c r="F96" s="207"/>
      <c r="G96" s="207"/>
      <c r="H96" s="207"/>
      <c r="I96" s="207"/>
      <c r="J96" s="207"/>
      <c r="K96" s="208"/>
    </row>
    <row r="97" spans="1:255" ht="17.2" customHeight="1" x14ac:dyDescent="0.25">
      <c r="A97" s="538"/>
      <c r="B97" s="538"/>
      <c r="C97" s="538"/>
      <c r="D97" s="538"/>
      <c r="E97" s="538"/>
      <c r="F97" s="538"/>
      <c r="G97" s="538"/>
      <c r="H97" s="538"/>
      <c r="I97" s="538"/>
      <c r="J97" s="538"/>
      <c r="K97" s="538"/>
    </row>
    <row r="98" spans="1:255" ht="17.2" customHeight="1" x14ac:dyDescent="0.25">
      <c r="A98" s="555" t="s">
        <v>269</v>
      </c>
      <c r="B98" s="555"/>
      <c r="C98" s="555"/>
      <c r="D98" s="555"/>
      <c r="E98" s="555"/>
      <c r="F98" s="555"/>
      <c r="G98" s="555"/>
      <c r="H98" s="555"/>
      <c r="I98" s="555"/>
      <c r="J98" s="555"/>
      <c r="K98" s="279" t="s">
        <v>130</v>
      </c>
    </row>
    <row r="99" spans="1:255" ht="17.2" customHeight="1" x14ac:dyDescent="0.25">
      <c r="A99" s="280" t="s">
        <v>47</v>
      </c>
      <c r="B99" s="556" t="s">
        <v>198</v>
      </c>
      <c r="C99" s="556"/>
      <c r="D99" s="556"/>
      <c r="E99" s="556"/>
      <c r="F99" s="556"/>
      <c r="G99" s="556"/>
      <c r="H99" s="556"/>
      <c r="I99" s="556"/>
      <c r="J99" s="556"/>
      <c r="K99" s="281">
        <v>0</v>
      </c>
    </row>
    <row r="100" spans="1:255" s="64" customFormat="1" ht="17.2" customHeight="1" x14ac:dyDescent="0.25">
      <c r="A100" s="250" t="s">
        <v>175</v>
      </c>
      <c r="B100" s="251"/>
      <c r="C100" s="251"/>
      <c r="D100" s="251"/>
      <c r="E100" s="251"/>
      <c r="F100" s="251"/>
      <c r="G100" s="251"/>
      <c r="H100" s="251"/>
      <c r="I100" s="557"/>
      <c r="J100" s="557"/>
      <c r="K100" s="268">
        <f>K99</f>
        <v>0</v>
      </c>
      <c r="IU100" s="2"/>
    </row>
    <row r="101" spans="1:255" ht="17.2" customHeight="1" x14ac:dyDescent="0.25">
      <c r="A101" s="207"/>
      <c r="B101" s="207"/>
      <c r="C101" s="207"/>
      <c r="D101" s="207"/>
      <c r="E101" s="207"/>
      <c r="F101" s="207"/>
      <c r="G101" s="207"/>
      <c r="H101" s="207"/>
      <c r="I101" s="207"/>
      <c r="J101" s="207"/>
      <c r="K101" s="208"/>
    </row>
    <row r="102" spans="1:255" s="3" customFormat="1" ht="17.2" customHeight="1" x14ac:dyDescent="0.25">
      <c r="A102" s="529" t="s">
        <v>199</v>
      </c>
      <c r="B102" s="529"/>
      <c r="C102" s="529"/>
      <c r="D102" s="529"/>
      <c r="E102" s="529"/>
      <c r="F102" s="529"/>
      <c r="G102" s="529"/>
      <c r="H102" s="529"/>
      <c r="I102" s="529"/>
      <c r="J102" s="529"/>
      <c r="K102" s="529"/>
    </row>
    <row r="103" spans="1:255" ht="17.2" customHeight="1" x14ac:dyDescent="0.25">
      <c r="A103" s="555" t="s">
        <v>200</v>
      </c>
      <c r="B103" s="555"/>
      <c r="C103" s="555"/>
      <c r="D103" s="555"/>
      <c r="E103" s="555"/>
      <c r="F103" s="555"/>
      <c r="G103" s="555"/>
      <c r="H103" s="555"/>
      <c r="I103" s="555"/>
      <c r="J103" s="555"/>
      <c r="K103" s="279" t="s">
        <v>130</v>
      </c>
    </row>
    <row r="104" spans="1:255" ht="17.2" customHeight="1" x14ac:dyDescent="0.25">
      <c r="A104" s="282" t="s">
        <v>201</v>
      </c>
      <c r="B104" s="539" t="s">
        <v>202</v>
      </c>
      <c r="C104" s="539"/>
      <c r="D104" s="539"/>
      <c r="E104" s="539"/>
      <c r="F104" s="254"/>
      <c r="G104" s="255"/>
      <c r="H104" s="255"/>
      <c r="I104" s="255"/>
      <c r="J104" s="255"/>
      <c r="K104" s="283">
        <f>K95</f>
        <v>359.02000000000004</v>
      </c>
    </row>
    <row r="105" spans="1:255" ht="17.2" customHeight="1" x14ac:dyDescent="0.25">
      <c r="A105" s="282" t="s">
        <v>203</v>
      </c>
      <c r="B105" s="539" t="s">
        <v>204</v>
      </c>
      <c r="C105" s="539"/>
      <c r="D105" s="539"/>
      <c r="E105" s="539"/>
      <c r="F105" s="284"/>
      <c r="G105" s="284"/>
      <c r="H105" s="284"/>
      <c r="I105" s="284"/>
      <c r="J105" s="284"/>
      <c r="K105" s="283">
        <f>K100</f>
        <v>0</v>
      </c>
    </row>
    <row r="106" spans="1:255" s="3" customFormat="1" ht="17.2" customHeight="1" x14ac:dyDescent="0.25">
      <c r="A106" s="250" t="s">
        <v>175</v>
      </c>
      <c r="B106" s="251"/>
      <c r="C106" s="251"/>
      <c r="D106" s="251"/>
      <c r="E106" s="251"/>
      <c r="F106" s="251"/>
      <c r="G106" s="251"/>
      <c r="H106" s="251"/>
      <c r="I106" s="251"/>
      <c r="J106" s="276"/>
      <c r="K106" s="257">
        <f>SUM(K104:K105)</f>
        <v>359.02000000000004</v>
      </c>
      <c r="L106" s="49"/>
    </row>
    <row r="107" spans="1:255" ht="17.2" customHeight="1" x14ac:dyDescent="0.25">
      <c r="A107" s="207"/>
      <c r="B107" s="207"/>
      <c r="C107" s="207"/>
      <c r="D107" s="207"/>
      <c r="E107" s="207"/>
      <c r="F107" s="207"/>
      <c r="G107" s="207"/>
      <c r="H107" s="207"/>
      <c r="I107" s="207"/>
      <c r="J107" s="207"/>
      <c r="K107" s="208"/>
    </row>
    <row r="108" spans="1:255" s="3" customFormat="1" ht="17.2" customHeight="1" x14ac:dyDescent="0.25">
      <c r="A108" s="558" t="s">
        <v>205</v>
      </c>
      <c r="B108" s="558"/>
      <c r="C108" s="558"/>
      <c r="D108" s="558"/>
      <c r="E108" s="558"/>
      <c r="F108" s="558"/>
      <c r="G108" s="558"/>
      <c r="H108" s="558"/>
      <c r="I108" s="558"/>
      <c r="J108" s="558"/>
      <c r="K108" s="558"/>
    </row>
    <row r="109" spans="1:255" ht="17.2" customHeight="1" x14ac:dyDescent="0.25">
      <c r="A109" s="555" t="s">
        <v>206</v>
      </c>
      <c r="B109" s="555"/>
      <c r="C109" s="555"/>
      <c r="D109" s="555"/>
      <c r="E109" s="555"/>
      <c r="F109" s="555"/>
      <c r="G109" s="555"/>
      <c r="H109" s="555"/>
      <c r="I109" s="555"/>
      <c r="J109" s="555"/>
      <c r="K109" s="279" t="s">
        <v>130</v>
      </c>
    </row>
    <row r="110" spans="1:255" ht="17.2" customHeight="1" x14ac:dyDescent="0.25">
      <c r="A110" s="211" t="s">
        <v>47</v>
      </c>
      <c r="B110" s="539" t="s">
        <v>207</v>
      </c>
      <c r="C110" s="539"/>
      <c r="D110" s="539"/>
      <c r="E110" s="539"/>
      <c r="F110" s="254"/>
      <c r="G110" s="255"/>
      <c r="H110" s="255"/>
      <c r="I110" s="255"/>
      <c r="J110" s="255"/>
      <c r="K110" s="285">
        <f>'Licitante (preencher células)'!I157</f>
        <v>121.93666666666667</v>
      </c>
    </row>
    <row r="111" spans="1:255" s="3" customFormat="1" ht="17.2" customHeight="1" x14ac:dyDescent="0.25">
      <c r="A111" s="250" t="s">
        <v>175</v>
      </c>
      <c r="B111" s="251"/>
      <c r="C111" s="251"/>
      <c r="D111" s="251"/>
      <c r="E111" s="251"/>
      <c r="F111" s="251"/>
      <c r="G111" s="251"/>
      <c r="H111" s="251"/>
      <c r="I111" s="251"/>
      <c r="J111" s="276"/>
      <c r="K111" s="257">
        <f>SUM(K110:K110)</f>
        <v>121.93666666666667</v>
      </c>
      <c r="L111" s="49"/>
    </row>
    <row r="112" spans="1:255" ht="17.2" customHeight="1" x14ac:dyDescent="0.25">
      <c r="A112" s="207"/>
      <c r="B112" s="207"/>
      <c r="C112" s="207"/>
      <c r="D112" s="207"/>
      <c r="E112" s="207"/>
      <c r="F112" s="207"/>
      <c r="G112" s="207"/>
      <c r="H112" s="207"/>
      <c r="I112" s="207"/>
      <c r="J112" s="207"/>
      <c r="K112" s="208"/>
    </row>
    <row r="113" spans="1:255" s="3" customFormat="1" ht="17.2" customHeight="1" x14ac:dyDescent="0.25">
      <c r="A113" s="559" t="s">
        <v>208</v>
      </c>
      <c r="B113" s="559"/>
      <c r="C113" s="559"/>
      <c r="D113" s="559"/>
      <c r="E113" s="559"/>
      <c r="F113" s="559"/>
      <c r="G113" s="559"/>
      <c r="H113" s="559"/>
      <c r="I113" s="559"/>
      <c r="J113" s="559"/>
      <c r="K113" s="286">
        <f>K35+K71+K80+K106+K111</f>
        <v>5203.8957004066679</v>
      </c>
      <c r="L113" s="49"/>
    </row>
    <row r="114" spans="1:255" ht="17.2" customHeight="1" x14ac:dyDescent="0.25">
      <c r="A114" s="207"/>
      <c r="B114" s="207"/>
      <c r="C114" s="207"/>
      <c r="D114" s="207"/>
      <c r="E114" s="207"/>
      <c r="F114" s="207"/>
      <c r="G114" s="207"/>
      <c r="H114" s="207"/>
      <c r="I114" s="207"/>
      <c r="J114" s="207"/>
      <c r="K114" s="208"/>
    </row>
    <row r="115" spans="1:255" ht="17.2" customHeight="1" x14ac:dyDescent="0.25">
      <c r="A115" s="560" t="s">
        <v>209</v>
      </c>
      <c r="B115" s="560"/>
      <c r="C115" s="560"/>
      <c r="D115" s="560"/>
      <c r="E115" s="560"/>
      <c r="F115" s="560"/>
      <c r="G115" s="560"/>
      <c r="H115" s="560"/>
      <c r="I115" s="560"/>
      <c r="J115" s="560"/>
      <c r="K115" s="560"/>
    </row>
    <row r="116" spans="1:255" ht="17.2" customHeight="1" x14ac:dyDescent="0.25">
      <c r="A116" s="278" t="s">
        <v>210</v>
      </c>
      <c r="B116" s="287"/>
      <c r="C116" s="287"/>
      <c r="D116" s="287"/>
      <c r="E116" s="287"/>
      <c r="F116" s="287"/>
      <c r="G116" s="287"/>
      <c r="H116" s="287"/>
      <c r="I116" s="288"/>
      <c r="J116" s="289" t="s">
        <v>46</v>
      </c>
      <c r="K116" s="279" t="s">
        <v>130</v>
      </c>
    </row>
    <row r="117" spans="1:255" ht="17.2" customHeight="1" x14ac:dyDescent="0.25">
      <c r="A117" s="214" t="s">
        <v>47</v>
      </c>
      <c r="B117" s="290" t="s">
        <v>211</v>
      </c>
      <c r="C117" s="290"/>
      <c r="D117" s="290"/>
      <c r="E117" s="290"/>
      <c r="F117" s="290"/>
      <c r="G117" s="290"/>
      <c r="H117" s="290"/>
      <c r="I117" s="290"/>
      <c r="J117" s="291">
        <f>'Licitante (preencher células)'!F161</f>
        <v>0.06</v>
      </c>
      <c r="K117" s="240">
        <f>J117*K113</f>
        <v>312.23374202440004</v>
      </c>
      <c r="M117" s="90"/>
    </row>
    <row r="118" spans="1:255" ht="17.2" customHeight="1" x14ac:dyDescent="0.25">
      <c r="A118" s="211" t="s">
        <v>49</v>
      </c>
      <c r="B118" s="292" t="s">
        <v>90</v>
      </c>
      <c r="C118" s="292"/>
      <c r="D118" s="292"/>
      <c r="E118" s="292"/>
      <c r="F118" s="292"/>
      <c r="G118" s="292"/>
      <c r="H118" s="292"/>
      <c r="I118" s="293"/>
      <c r="J118" s="294">
        <f>'Licitante (preencher células)'!F162</f>
        <v>6.7900000000000002E-2</v>
      </c>
      <c r="K118" s="240">
        <f>J118*(K113+K117)</f>
        <v>374.54518914106956</v>
      </c>
    </row>
    <row r="119" spans="1:255" s="64" customFormat="1" ht="17.2" customHeight="1" x14ac:dyDescent="0.25">
      <c r="A119" s="530" t="s">
        <v>52</v>
      </c>
      <c r="B119" s="292" t="s">
        <v>212</v>
      </c>
      <c r="C119" s="292"/>
      <c r="D119" s="292"/>
      <c r="E119" s="292"/>
      <c r="F119" s="292"/>
      <c r="G119" s="292"/>
      <c r="H119" s="292"/>
      <c r="I119" s="295" t="s">
        <v>213</v>
      </c>
      <c r="J119" s="561">
        <f>'Licitante (preencher células)'!E169</f>
        <v>0.1225</v>
      </c>
      <c r="K119" s="562">
        <f>J119*K134</f>
        <v>822.34489158699364</v>
      </c>
      <c r="IU119" s="2"/>
    </row>
    <row r="120" spans="1:255" s="64" customFormat="1" ht="17.2" customHeight="1" x14ac:dyDescent="0.25">
      <c r="A120" s="530"/>
      <c r="B120" s="227"/>
      <c r="C120" s="563" t="s">
        <v>214</v>
      </c>
      <c r="D120" s="563"/>
      <c r="E120" s="563"/>
      <c r="F120" s="296" t="s">
        <v>215</v>
      </c>
      <c r="G120" s="297"/>
      <c r="H120" s="297"/>
      <c r="I120" s="298">
        <f>'Licitante (preencher células)'!D165</f>
        <v>1.6500000000000001E-2</v>
      </c>
      <c r="J120" s="561"/>
      <c r="K120" s="562"/>
      <c r="IU120" s="2"/>
    </row>
    <row r="121" spans="1:255" s="64" customFormat="1" ht="17.2" customHeight="1" x14ac:dyDescent="0.25">
      <c r="A121" s="530"/>
      <c r="B121" s="207"/>
      <c r="C121" s="207"/>
      <c r="D121" s="207"/>
      <c r="E121" s="207"/>
      <c r="F121" s="296" t="s">
        <v>216</v>
      </c>
      <c r="G121" s="297"/>
      <c r="H121" s="297"/>
      <c r="I121" s="298">
        <f>'Licitante (preencher células)'!D166</f>
        <v>7.5999999999999998E-2</v>
      </c>
      <c r="J121" s="561"/>
      <c r="K121" s="562"/>
      <c r="IU121" s="2"/>
    </row>
    <row r="122" spans="1:255" s="64" customFormat="1" ht="17.2" customHeight="1" x14ac:dyDescent="0.25">
      <c r="A122" s="530"/>
      <c r="B122" s="207"/>
      <c r="C122" s="563" t="s">
        <v>97</v>
      </c>
      <c r="D122" s="563"/>
      <c r="E122" s="563"/>
      <c r="F122" s="296" t="s">
        <v>217</v>
      </c>
      <c r="G122" s="297"/>
      <c r="H122" s="297"/>
      <c r="I122" s="298">
        <f>'Licitante (preencher células)'!D169</f>
        <v>0.03</v>
      </c>
      <c r="J122" s="561"/>
      <c r="K122" s="562"/>
      <c r="IU122" s="2"/>
    </row>
    <row r="123" spans="1:255" s="3" customFormat="1" ht="17.2" customHeight="1" x14ac:dyDescent="0.25">
      <c r="A123" s="250" t="s">
        <v>218</v>
      </c>
      <c r="B123" s="251"/>
      <c r="C123" s="251"/>
      <c r="D123" s="251"/>
      <c r="E123" s="251"/>
      <c r="F123" s="251"/>
      <c r="G123" s="251"/>
      <c r="H123" s="251"/>
      <c r="I123" s="266"/>
      <c r="J123" s="251"/>
      <c r="K123" s="268">
        <f>SUM(K117:K119)</f>
        <v>1509.1238227524632</v>
      </c>
      <c r="L123" s="98"/>
    </row>
    <row r="124" spans="1:255" s="64" customFormat="1" ht="17.2" customHeight="1" x14ac:dyDescent="0.35">
      <c r="A124" s="228"/>
      <c r="B124" s="228"/>
      <c r="C124" s="228"/>
      <c r="D124" s="228"/>
      <c r="E124" s="228"/>
      <c r="F124" s="228"/>
      <c r="G124" s="228"/>
      <c r="H124" s="228"/>
      <c r="I124" s="228"/>
      <c r="J124" s="228"/>
      <c r="K124" s="299"/>
      <c r="IU124" s="2"/>
    </row>
    <row r="125" spans="1:255" ht="17.2" customHeight="1" x14ac:dyDescent="0.25">
      <c r="A125" s="564" t="s">
        <v>219</v>
      </c>
      <c r="B125" s="564"/>
      <c r="C125" s="564"/>
      <c r="D125" s="564"/>
      <c r="E125" s="564"/>
      <c r="F125" s="564"/>
      <c r="G125" s="564"/>
      <c r="H125" s="564"/>
      <c r="I125" s="564"/>
      <c r="J125" s="564"/>
      <c r="K125" s="300"/>
    </row>
    <row r="126" spans="1:255" ht="17.2" customHeight="1" x14ac:dyDescent="0.25">
      <c r="A126" s="565" t="s">
        <v>220</v>
      </c>
      <c r="B126" s="565"/>
      <c r="C126" s="565"/>
      <c r="D126" s="565"/>
      <c r="E126" s="565"/>
      <c r="F126" s="565"/>
      <c r="G126" s="565"/>
      <c r="H126" s="565"/>
      <c r="I126" s="565"/>
      <c r="J126" s="565"/>
      <c r="K126" s="279" t="s">
        <v>130</v>
      </c>
    </row>
    <row r="127" spans="1:255" ht="17.2" customHeight="1" x14ac:dyDescent="0.25">
      <c r="A127" s="211" t="s">
        <v>47</v>
      </c>
      <c r="B127" s="292" t="s">
        <v>128</v>
      </c>
      <c r="C127" s="212"/>
      <c r="D127" s="212"/>
      <c r="E127" s="212"/>
      <c r="F127" s="212"/>
      <c r="G127" s="212"/>
      <c r="H127" s="212"/>
      <c r="I127" s="212"/>
      <c r="J127" s="212"/>
      <c r="K127" s="229">
        <f>K35</f>
        <v>2449.0700000000002</v>
      </c>
    </row>
    <row r="128" spans="1:255" ht="17.2" customHeight="1" x14ac:dyDescent="0.25">
      <c r="A128" s="211" t="s">
        <v>49</v>
      </c>
      <c r="B128" s="292" t="s">
        <v>221</v>
      </c>
      <c r="C128" s="212"/>
      <c r="D128" s="212"/>
      <c r="E128" s="212"/>
      <c r="F128" s="212"/>
      <c r="G128" s="212"/>
      <c r="H128" s="212"/>
      <c r="I128" s="212"/>
      <c r="J128" s="212"/>
      <c r="K128" s="229">
        <f>K71</f>
        <v>2097.3808737400004</v>
      </c>
    </row>
    <row r="129" spans="1:13" ht="17.2" customHeight="1" x14ac:dyDescent="0.25">
      <c r="A129" s="211" t="s">
        <v>52</v>
      </c>
      <c r="B129" s="292" t="s">
        <v>176</v>
      </c>
      <c r="C129" s="212"/>
      <c r="D129" s="212"/>
      <c r="E129" s="212"/>
      <c r="F129" s="212"/>
      <c r="G129" s="212"/>
      <c r="H129" s="212"/>
      <c r="I129" s="212"/>
      <c r="J129" s="212"/>
      <c r="K129" s="229">
        <f>K80</f>
        <v>176.48816000000002</v>
      </c>
    </row>
    <row r="130" spans="1:13" ht="17.2" customHeight="1" x14ac:dyDescent="0.25">
      <c r="A130" s="211" t="s">
        <v>55</v>
      </c>
      <c r="B130" s="292" t="s">
        <v>182</v>
      </c>
      <c r="C130" s="212"/>
      <c r="D130" s="212"/>
      <c r="E130" s="212"/>
      <c r="F130" s="212"/>
      <c r="G130" s="212"/>
      <c r="H130" s="212"/>
      <c r="I130" s="212"/>
      <c r="J130" s="212"/>
      <c r="K130" s="229">
        <f>K106</f>
        <v>359.02000000000004</v>
      </c>
    </row>
    <row r="131" spans="1:13" ht="17.2" customHeight="1" x14ac:dyDescent="0.35">
      <c r="A131" s="211" t="s">
        <v>67</v>
      </c>
      <c r="B131" s="292" t="s">
        <v>222</v>
      </c>
      <c r="C131" s="212"/>
      <c r="D131" s="212"/>
      <c r="E131" s="212"/>
      <c r="F131" s="212"/>
      <c r="G131" s="212"/>
      <c r="H131" s="212"/>
      <c r="I131" s="228"/>
      <c r="J131" s="228"/>
      <c r="K131" s="229">
        <f>K111</f>
        <v>121.93666666666667</v>
      </c>
    </row>
    <row r="132" spans="1:13" ht="17.2" customHeight="1" x14ac:dyDescent="0.25">
      <c r="A132" s="566" t="s">
        <v>223</v>
      </c>
      <c r="B132" s="566"/>
      <c r="C132" s="566"/>
      <c r="D132" s="566"/>
      <c r="E132" s="566"/>
      <c r="F132" s="566"/>
      <c r="G132" s="566"/>
      <c r="H132" s="566"/>
      <c r="I132" s="566"/>
      <c r="J132" s="566"/>
      <c r="K132" s="301">
        <f>SUM(K127:K131)</f>
        <v>5203.8957004066679</v>
      </c>
    </row>
    <row r="133" spans="1:13" ht="17.2" customHeight="1" x14ac:dyDescent="0.35">
      <c r="A133" s="241" t="s">
        <v>69</v>
      </c>
      <c r="B133" s="293" t="s">
        <v>224</v>
      </c>
      <c r="C133" s="227"/>
      <c r="D133" s="227"/>
      <c r="E133" s="227"/>
      <c r="F133" s="228"/>
      <c r="G133" s="227"/>
      <c r="H133" s="227"/>
      <c r="I133" s="227"/>
      <c r="J133" s="228"/>
      <c r="K133" s="229">
        <f>K123</f>
        <v>1509.1238227524632</v>
      </c>
    </row>
    <row r="134" spans="1:13" ht="17.2" customHeight="1" x14ac:dyDescent="0.25">
      <c r="A134" s="567" t="s">
        <v>225</v>
      </c>
      <c r="B134" s="567"/>
      <c r="C134" s="567"/>
      <c r="D134" s="567"/>
      <c r="E134" s="567"/>
      <c r="F134" s="567"/>
      <c r="G134" s="567"/>
      <c r="H134" s="567"/>
      <c r="I134" s="567"/>
      <c r="J134" s="567"/>
      <c r="K134" s="302">
        <f>(K132+K117+K118)/(1-(J119))</f>
        <v>6713.0195231591315</v>
      </c>
      <c r="M134" s="62"/>
    </row>
    <row r="135" spans="1:13" ht="17.2" customHeight="1" x14ac:dyDescent="0.25">
      <c r="A135" s="207"/>
      <c r="B135" s="207"/>
      <c r="C135" s="207"/>
      <c r="D135" s="207"/>
      <c r="E135" s="207"/>
      <c r="F135" s="207"/>
      <c r="G135" s="207"/>
      <c r="H135" s="207"/>
      <c r="I135" s="207"/>
      <c r="J135" s="207"/>
      <c r="K135" s="208"/>
    </row>
    <row r="136" spans="1:13" ht="26.2" customHeight="1" x14ac:dyDescent="0.25">
      <c r="A136" s="568" t="s">
        <v>226</v>
      </c>
      <c r="B136" s="568"/>
      <c r="C136" s="568"/>
      <c r="D136" s="568"/>
      <c r="E136" s="568"/>
      <c r="F136" s="568"/>
      <c r="G136" s="568"/>
      <c r="H136" s="568"/>
      <c r="I136" s="568"/>
      <c r="J136" s="568"/>
      <c r="K136" s="568"/>
    </row>
    <row r="137" spans="1:13" x14ac:dyDescent="0.25">
      <c r="A137" s="569"/>
      <c r="B137" s="569"/>
      <c r="C137" s="569"/>
      <c r="D137" s="569"/>
      <c r="E137" s="569"/>
      <c r="F137" s="569"/>
      <c r="G137" s="569"/>
      <c r="H137" s="569"/>
      <c r="I137" s="569"/>
      <c r="J137" s="569"/>
      <c r="K137" s="569"/>
    </row>
    <row r="138" spans="1:13" x14ac:dyDescent="0.25">
      <c r="A138" s="570" t="s">
        <v>227</v>
      </c>
      <c r="B138" s="570"/>
      <c r="C138" s="570"/>
      <c r="D138" s="570"/>
      <c r="E138" s="570"/>
      <c r="F138" s="570"/>
      <c r="G138" s="570"/>
      <c r="H138" s="570"/>
      <c r="I138" s="570"/>
      <c r="J138" s="570"/>
      <c r="K138" s="570"/>
    </row>
    <row r="139" spans="1:13" ht="14" x14ac:dyDescent="0.35">
      <c r="A139" s="571" t="s">
        <v>228</v>
      </c>
      <c r="B139" s="571"/>
      <c r="C139" s="571"/>
      <c r="D139" s="571"/>
      <c r="E139" s="571"/>
      <c r="F139" s="571"/>
      <c r="G139" s="571"/>
      <c r="H139" s="571"/>
      <c r="I139" s="571"/>
      <c r="J139" s="571"/>
      <c r="K139" s="303">
        <f>K35/220</f>
        <v>11.132136363636365</v>
      </c>
    </row>
    <row r="140" spans="1:13" ht="14" x14ac:dyDescent="0.35">
      <c r="A140" s="571" t="s">
        <v>229</v>
      </c>
      <c r="B140" s="571"/>
      <c r="C140" s="571"/>
      <c r="D140" s="571"/>
      <c r="E140" s="571"/>
      <c r="F140" s="571"/>
      <c r="G140" s="571"/>
      <c r="H140" s="571"/>
      <c r="I140" s="571"/>
      <c r="J140" s="304">
        <v>0.5</v>
      </c>
      <c r="K140" s="303">
        <f>K139+(K139*J140)</f>
        <v>16.698204545454548</v>
      </c>
    </row>
    <row r="141" spans="1:13" ht="72" customHeight="1" x14ac:dyDescent="0.35">
      <c r="A141" s="572" t="s">
        <v>230</v>
      </c>
      <c r="B141" s="572"/>
      <c r="C141" s="305" t="s">
        <v>231</v>
      </c>
      <c r="D141" s="306">
        <v>25</v>
      </c>
      <c r="E141" s="305" t="s">
        <v>232</v>
      </c>
      <c r="F141" s="306">
        <v>5</v>
      </c>
      <c r="G141" s="307"/>
      <c r="H141" s="307"/>
      <c r="I141" s="308"/>
      <c r="J141" s="309"/>
      <c r="K141" s="310">
        <f>(K140/D141)*F141</f>
        <v>3.3396409090909094</v>
      </c>
    </row>
    <row r="142" spans="1:13" ht="14" x14ac:dyDescent="0.35">
      <c r="A142" s="571" t="s">
        <v>233</v>
      </c>
      <c r="B142" s="571"/>
      <c r="C142" s="571"/>
      <c r="D142" s="571"/>
      <c r="E142" s="571"/>
      <c r="F142" s="571"/>
      <c r="G142" s="571"/>
      <c r="H142" s="571"/>
      <c r="I142" s="571"/>
      <c r="J142" s="304">
        <f>J41+J54+J87</f>
        <v>0.57233333333333336</v>
      </c>
      <c r="K142" s="303">
        <f>(K140+K141)*J142</f>
        <v>11.468326881818184</v>
      </c>
    </row>
    <row r="143" spans="1:13" ht="14" x14ac:dyDescent="0.35">
      <c r="A143" s="571" t="s">
        <v>234</v>
      </c>
      <c r="B143" s="571"/>
      <c r="C143" s="571"/>
      <c r="D143" s="571"/>
      <c r="E143" s="571"/>
      <c r="F143" s="571"/>
      <c r="G143" s="571"/>
      <c r="H143" s="571"/>
      <c r="I143" s="571"/>
      <c r="J143" s="304">
        <f>J117</f>
        <v>0.06</v>
      </c>
      <c r="K143" s="303">
        <f>(K140+K141+K142)*J143</f>
        <v>1.8903703401818184</v>
      </c>
    </row>
    <row r="144" spans="1:13" ht="14" x14ac:dyDescent="0.35">
      <c r="A144" s="571" t="s">
        <v>90</v>
      </c>
      <c r="B144" s="571"/>
      <c r="C144" s="571"/>
      <c r="D144" s="571"/>
      <c r="E144" s="571"/>
      <c r="F144" s="571"/>
      <c r="G144" s="571"/>
      <c r="H144" s="571"/>
      <c r="I144" s="571"/>
      <c r="J144" s="304">
        <f>J118</f>
        <v>6.7900000000000002E-2</v>
      </c>
      <c r="K144" s="303">
        <f>(K140+K141+K142+K143)*J144</f>
        <v>2.2676252477374366</v>
      </c>
    </row>
    <row r="145" spans="1:11" ht="11.95" customHeight="1" x14ac:dyDescent="0.35">
      <c r="A145" s="573" t="s">
        <v>212</v>
      </c>
      <c r="B145" s="573"/>
      <c r="C145" s="573"/>
      <c r="D145" s="573"/>
      <c r="E145" s="573"/>
      <c r="F145" s="573"/>
      <c r="G145" s="573"/>
      <c r="H145" s="573"/>
      <c r="I145" s="573"/>
      <c r="J145" s="311">
        <f>J119</f>
        <v>0.1225</v>
      </c>
      <c r="K145" s="303">
        <f>((K140+K141+K142+K143+K144)/(1-J145))*J145</f>
        <v>4.9787584851563018</v>
      </c>
    </row>
    <row r="146" spans="1:11" ht="12.8" customHeight="1" x14ac:dyDescent="0.25">
      <c r="A146" s="574" t="s">
        <v>235</v>
      </c>
      <c r="B146" s="574"/>
      <c r="C146" s="574"/>
      <c r="D146" s="574"/>
      <c r="E146" s="574"/>
      <c r="F146" s="574"/>
      <c r="G146" s="574"/>
      <c r="H146" s="574"/>
      <c r="I146" s="574"/>
      <c r="J146" s="574"/>
      <c r="K146" s="312">
        <f>SUM(K140:K145)</f>
        <v>40.642926409439198</v>
      </c>
    </row>
    <row r="147" spans="1:11" ht="11.95" customHeight="1" x14ac:dyDescent="0.35">
      <c r="A147" s="575"/>
      <c r="B147" s="575"/>
      <c r="C147" s="575"/>
      <c r="D147" s="575"/>
      <c r="E147" s="575"/>
      <c r="F147" s="575"/>
      <c r="G147" s="575"/>
      <c r="H147" s="575"/>
      <c r="I147" s="575"/>
      <c r="J147" s="575"/>
      <c r="K147" s="575"/>
    </row>
    <row r="148" spans="1:11" x14ac:dyDescent="0.25">
      <c r="A148" s="570" t="s">
        <v>236</v>
      </c>
      <c r="B148" s="570"/>
      <c r="C148" s="570"/>
      <c r="D148" s="570"/>
      <c r="E148" s="570"/>
      <c r="F148" s="570"/>
      <c r="G148" s="570"/>
      <c r="H148" s="570"/>
      <c r="I148" s="570"/>
      <c r="J148" s="570"/>
      <c r="K148" s="570"/>
    </row>
    <row r="149" spans="1:11" ht="14" x14ac:dyDescent="0.35">
      <c r="A149" s="571" t="s">
        <v>228</v>
      </c>
      <c r="B149" s="571"/>
      <c r="C149" s="571"/>
      <c r="D149" s="571"/>
      <c r="E149" s="571"/>
      <c r="F149" s="571"/>
      <c r="G149" s="571"/>
      <c r="H149" s="571"/>
      <c r="I149" s="571"/>
      <c r="J149" s="571"/>
      <c r="K149" s="303">
        <f>K139</f>
        <v>11.132136363636365</v>
      </c>
    </row>
    <row r="150" spans="1:11" ht="14" x14ac:dyDescent="0.35">
      <c r="A150" s="571" t="s">
        <v>237</v>
      </c>
      <c r="B150" s="571"/>
      <c r="C150" s="571"/>
      <c r="D150" s="571"/>
      <c r="E150" s="571"/>
      <c r="F150" s="571"/>
      <c r="G150" s="571"/>
      <c r="H150" s="571"/>
      <c r="I150" s="571"/>
      <c r="J150" s="304">
        <v>1</v>
      </c>
      <c r="K150" s="303">
        <f>K149+(K149*J150)</f>
        <v>22.264272727272729</v>
      </c>
    </row>
    <row r="151" spans="1:11" ht="72" customHeight="1" x14ac:dyDescent="0.35">
      <c r="A151" s="572" t="s">
        <v>230</v>
      </c>
      <c r="B151" s="572"/>
      <c r="C151" s="305" t="s">
        <v>231</v>
      </c>
      <c r="D151" s="306">
        <v>25</v>
      </c>
      <c r="E151" s="305" t="s">
        <v>238</v>
      </c>
      <c r="F151" s="306">
        <v>5</v>
      </c>
      <c r="G151" s="307"/>
      <c r="H151" s="307"/>
      <c r="I151" s="308"/>
      <c r="J151" s="309"/>
      <c r="K151" s="310">
        <f>(K150/D151)*F151</f>
        <v>4.4528545454545458</v>
      </c>
    </row>
    <row r="152" spans="1:11" ht="14" x14ac:dyDescent="0.35">
      <c r="A152" s="571" t="s">
        <v>233</v>
      </c>
      <c r="B152" s="571"/>
      <c r="C152" s="571"/>
      <c r="D152" s="571"/>
      <c r="E152" s="571"/>
      <c r="F152" s="571"/>
      <c r="G152" s="571"/>
      <c r="H152" s="571"/>
      <c r="I152" s="571"/>
      <c r="J152" s="304">
        <f>J142</f>
        <v>0.57233333333333336</v>
      </c>
      <c r="K152" s="303">
        <f>(K150+K151)*J152</f>
        <v>15.29110250909091</v>
      </c>
    </row>
    <row r="153" spans="1:11" ht="14" x14ac:dyDescent="0.35">
      <c r="A153" s="571" t="s">
        <v>239</v>
      </c>
      <c r="B153" s="571"/>
      <c r="C153" s="571"/>
      <c r="D153" s="571"/>
      <c r="E153" s="571"/>
      <c r="F153" s="571"/>
      <c r="G153" s="571"/>
      <c r="H153" s="571"/>
      <c r="I153" s="571"/>
      <c r="J153" s="304">
        <f>J143</f>
        <v>0.06</v>
      </c>
      <c r="K153" s="303">
        <f>(K150+K151+K152)*J153</f>
        <v>2.5204937869090913</v>
      </c>
    </row>
    <row r="154" spans="1:11" ht="14" x14ac:dyDescent="0.35">
      <c r="A154" s="571" t="s">
        <v>90</v>
      </c>
      <c r="B154" s="571"/>
      <c r="C154" s="571"/>
      <c r="D154" s="571"/>
      <c r="E154" s="571"/>
      <c r="F154" s="571"/>
      <c r="G154" s="571"/>
      <c r="H154" s="571"/>
      <c r="I154" s="571"/>
      <c r="J154" s="304">
        <f>J144</f>
        <v>6.7900000000000002E-2</v>
      </c>
      <c r="K154" s="303">
        <f>(K150+K151+K152+K153)*J154</f>
        <v>3.0235003303165824</v>
      </c>
    </row>
    <row r="155" spans="1:11" ht="11.95" customHeight="1" x14ac:dyDescent="0.35">
      <c r="A155" s="573" t="s">
        <v>240</v>
      </c>
      <c r="B155" s="573"/>
      <c r="C155" s="573"/>
      <c r="D155" s="573"/>
      <c r="E155" s="573"/>
      <c r="F155" s="573"/>
      <c r="G155" s="573"/>
      <c r="H155" s="573"/>
      <c r="I155" s="573"/>
      <c r="J155" s="311">
        <f>J145</f>
        <v>0.1225</v>
      </c>
      <c r="K155" s="303">
        <f>((K150+K151+K152+K153+K154)/(1-J155))*J155</f>
        <v>6.6383446468750682</v>
      </c>
    </row>
    <row r="156" spans="1:11" ht="12.8" customHeight="1" x14ac:dyDescent="0.25">
      <c r="A156" s="574" t="s">
        <v>241</v>
      </c>
      <c r="B156" s="574"/>
      <c r="C156" s="574"/>
      <c r="D156" s="574"/>
      <c r="E156" s="574"/>
      <c r="F156" s="574"/>
      <c r="G156" s="574"/>
      <c r="H156" s="574"/>
      <c r="I156" s="574"/>
      <c r="J156" s="574"/>
      <c r="K156" s="312">
        <f>SUM(K150:K155)</f>
        <v>54.190568545918929</v>
      </c>
    </row>
    <row r="157" spans="1:11" ht="11.95" customHeight="1" x14ac:dyDescent="0.35">
      <c r="A157" s="575"/>
      <c r="B157" s="575"/>
      <c r="C157" s="575"/>
      <c r="D157" s="575"/>
      <c r="E157" s="575"/>
      <c r="F157" s="575"/>
      <c r="G157" s="575"/>
      <c r="H157" s="575"/>
      <c r="I157" s="575"/>
      <c r="J157" s="575"/>
      <c r="K157" s="575"/>
    </row>
    <row r="158" spans="1:11" x14ac:dyDescent="0.25">
      <c r="A158" s="570" t="s">
        <v>242</v>
      </c>
      <c r="B158" s="570"/>
      <c r="C158" s="570"/>
      <c r="D158" s="570"/>
      <c r="E158" s="570"/>
      <c r="F158" s="570"/>
      <c r="G158" s="570"/>
      <c r="H158" s="570"/>
      <c r="I158" s="570"/>
      <c r="J158" s="570"/>
      <c r="K158" s="570"/>
    </row>
    <row r="159" spans="1:11" ht="14" x14ac:dyDescent="0.35">
      <c r="A159" s="571" t="s">
        <v>228</v>
      </c>
      <c r="B159" s="571"/>
      <c r="C159" s="571"/>
      <c r="D159" s="571"/>
      <c r="E159" s="571"/>
      <c r="F159" s="571"/>
      <c r="G159" s="571"/>
      <c r="H159" s="571"/>
      <c r="I159" s="571"/>
      <c r="J159" s="571"/>
      <c r="K159" s="303">
        <f>K139</f>
        <v>11.132136363636365</v>
      </c>
    </row>
    <row r="160" spans="1:11" ht="14" x14ac:dyDescent="0.35">
      <c r="A160" s="571" t="s">
        <v>243</v>
      </c>
      <c r="B160" s="571"/>
      <c r="C160" s="571"/>
      <c r="D160" s="571"/>
      <c r="E160" s="571"/>
      <c r="F160" s="571"/>
      <c r="G160" s="571"/>
      <c r="H160" s="571"/>
      <c r="I160" s="571"/>
      <c r="J160" s="313">
        <v>0.2</v>
      </c>
      <c r="K160" s="303">
        <f>K159*J160</f>
        <v>2.2264272727272729</v>
      </c>
    </row>
    <row r="161" spans="1:11" ht="14" x14ac:dyDescent="0.35">
      <c r="A161" s="571" t="s">
        <v>244</v>
      </c>
      <c r="B161" s="571"/>
      <c r="C161" s="571"/>
      <c r="D161" s="571"/>
      <c r="E161" s="571"/>
      <c r="F161" s="571"/>
      <c r="G161" s="571"/>
      <c r="H161" s="571"/>
      <c r="I161" s="571"/>
      <c r="J161" s="314">
        <v>0.14280000000000001</v>
      </c>
      <c r="K161" s="303">
        <f>((K159+K160)*J161)</f>
        <v>1.9076028872727275</v>
      </c>
    </row>
    <row r="162" spans="1:11" ht="72" customHeight="1" x14ac:dyDescent="0.35">
      <c r="A162" s="572" t="s">
        <v>245</v>
      </c>
      <c r="B162" s="572"/>
      <c r="C162" s="305" t="s">
        <v>231</v>
      </c>
      <c r="D162" s="306">
        <v>25</v>
      </c>
      <c r="E162" s="305" t="s">
        <v>238</v>
      </c>
      <c r="F162" s="306">
        <v>5</v>
      </c>
      <c r="G162" s="307"/>
      <c r="H162" s="307"/>
      <c r="I162" s="308"/>
      <c r="J162" s="315"/>
      <c r="K162" s="310">
        <f>((K160+K161)/D162)*F162</f>
        <v>0.82680603199999991</v>
      </c>
    </row>
    <row r="163" spans="1:11" ht="14" x14ac:dyDescent="0.35">
      <c r="A163" s="571" t="s">
        <v>233</v>
      </c>
      <c r="B163" s="571"/>
      <c r="C163" s="571"/>
      <c r="D163" s="571"/>
      <c r="E163" s="571"/>
      <c r="F163" s="571"/>
      <c r="G163" s="571"/>
      <c r="H163" s="571"/>
      <c r="I163" s="571"/>
      <c r="J163" s="313">
        <f>J142</f>
        <v>0.57233333333333336</v>
      </c>
      <c r="K163" s="303">
        <f>(K160+K162)*J163</f>
        <v>1.7474671947389093</v>
      </c>
    </row>
    <row r="164" spans="1:11" ht="14" x14ac:dyDescent="0.35">
      <c r="A164" s="571" t="s">
        <v>234</v>
      </c>
      <c r="B164" s="571"/>
      <c r="C164" s="571"/>
      <c r="D164" s="571"/>
      <c r="E164" s="571"/>
      <c r="F164" s="571"/>
      <c r="G164" s="571"/>
      <c r="H164" s="571"/>
      <c r="I164" s="571"/>
      <c r="J164" s="316">
        <f>J153</f>
        <v>0.06</v>
      </c>
      <c r="K164" s="303">
        <f>(K160+K162+K163)*J164</f>
        <v>0.2880420299679709</v>
      </c>
    </row>
    <row r="165" spans="1:11" ht="14" x14ac:dyDescent="0.35">
      <c r="A165" s="571" t="s">
        <v>90</v>
      </c>
      <c r="B165" s="571"/>
      <c r="C165" s="571"/>
      <c r="D165" s="571"/>
      <c r="E165" s="571"/>
      <c r="F165" s="571"/>
      <c r="G165" s="571"/>
      <c r="H165" s="571"/>
      <c r="I165" s="571"/>
      <c r="J165" s="313">
        <f>J154</f>
        <v>6.7900000000000002E-2</v>
      </c>
      <c r="K165" s="303">
        <f>(K160+K162+K163+K164)*J165</f>
        <v>0.34552561774857904</v>
      </c>
    </row>
    <row r="166" spans="1:11" ht="11.95" customHeight="1" x14ac:dyDescent="0.35">
      <c r="A166" s="573" t="s">
        <v>212</v>
      </c>
      <c r="B166" s="573"/>
      <c r="C166" s="573"/>
      <c r="D166" s="573"/>
      <c r="E166" s="573"/>
      <c r="F166" s="573"/>
      <c r="G166" s="573"/>
      <c r="H166" s="573"/>
      <c r="I166" s="573"/>
      <c r="J166" s="317">
        <f>J145</f>
        <v>0.1225</v>
      </c>
      <c r="K166" s="303">
        <f>((K160+K162+K163+K164+K165)/(1-J166))*J166</f>
        <v>0.75863002624488285</v>
      </c>
    </row>
    <row r="167" spans="1:11" ht="19.5" customHeight="1" x14ac:dyDescent="0.25">
      <c r="A167" s="574" t="s">
        <v>246</v>
      </c>
      <c r="B167" s="574"/>
      <c r="C167" s="574"/>
      <c r="D167" s="574"/>
      <c r="E167" s="574"/>
      <c r="F167" s="574"/>
      <c r="G167" s="574"/>
      <c r="H167" s="574"/>
      <c r="I167" s="574"/>
      <c r="J167" s="574"/>
      <c r="K167" s="312">
        <f>SUM(K160:K166)</f>
        <v>8.100501060700342</v>
      </c>
    </row>
    <row r="168" spans="1:11" ht="14" x14ac:dyDescent="0.35">
      <c r="A168" s="575"/>
      <c r="B168" s="575"/>
      <c r="C168" s="575"/>
      <c r="D168" s="575"/>
      <c r="E168" s="575"/>
      <c r="F168" s="575"/>
      <c r="G168" s="575"/>
      <c r="H168" s="575"/>
      <c r="I168" s="575"/>
      <c r="J168" s="575"/>
      <c r="K168" s="575"/>
    </row>
    <row r="169" spans="1:11" ht="19.5" customHeight="1" x14ac:dyDescent="0.25">
      <c r="A169" s="570" t="s">
        <v>247</v>
      </c>
      <c r="B169" s="570"/>
      <c r="C169" s="570"/>
      <c r="D169" s="570"/>
      <c r="E169" s="570"/>
      <c r="F169" s="570"/>
      <c r="G169" s="570"/>
      <c r="H169" s="570"/>
      <c r="I169" s="570"/>
      <c r="J169" s="570"/>
      <c r="K169" s="570"/>
    </row>
    <row r="170" spans="1:11" ht="17.2" customHeight="1" x14ac:dyDescent="0.35">
      <c r="A170" s="581" t="s">
        <v>248</v>
      </c>
      <c r="B170" s="581"/>
      <c r="C170" s="581"/>
      <c r="D170" s="581"/>
      <c r="E170" s="581"/>
      <c r="F170" s="581"/>
      <c r="G170" s="581"/>
      <c r="H170" s="581"/>
      <c r="I170" s="581"/>
      <c r="J170" s="581"/>
      <c r="K170" s="318">
        <f>'Licitante (preencher células)'!I181</f>
        <v>161.91999999999999</v>
      </c>
    </row>
    <row r="171" spans="1:11" ht="12.8" customHeight="1" x14ac:dyDescent="0.35">
      <c r="A171" s="575"/>
      <c r="B171" s="575"/>
      <c r="C171" s="575"/>
      <c r="D171" s="575"/>
      <c r="E171" s="575"/>
      <c r="F171" s="575"/>
      <c r="G171" s="575"/>
      <c r="H171" s="575"/>
      <c r="I171" s="575"/>
      <c r="J171" s="575"/>
      <c r="K171" s="575"/>
    </row>
    <row r="172" spans="1:11" ht="19.5" customHeight="1" x14ac:dyDescent="0.25">
      <c r="A172" s="570" t="s">
        <v>323</v>
      </c>
      <c r="B172" s="570"/>
      <c r="C172" s="570"/>
      <c r="D172" s="570"/>
      <c r="E172" s="570"/>
      <c r="F172" s="570"/>
      <c r="G172" s="570"/>
      <c r="H172" s="570"/>
      <c r="I172" s="570"/>
      <c r="J172" s="570"/>
      <c r="K172" s="570"/>
    </row>
    <row r="173" spans="1:11" ht="18.8" customHeight="1" x14ac:dyDescent="0.35">
      <c r="A173" s="581" t="s">
        <v>250</v>
      </c>
      <c r="B173" s="581"/>
      <c r="C173" s="581"/>
      <c r="D173" s="581"/>
      <c r="E173" s="581"/>
      <c r="F173" s="581"/>
      <c r="G173" s="581"/>
      <c r="H173" s="581"/>
      <c r="I173" s="581"/>
      <c r="J173" s="581"/>
      <c r="K173" s="318">
        <f>'Licitante (preencher células)'!I182</f>
        <v>26.25</v>
      </c>
    </row>
    <row r="174" spans="1:11" ht="11.95" customHeight="1" x14ac:dyDescent="0.35">
      <c r="A174" s="575"/>
      <c r="B174" s="575"/>
      <c r="C174" s="575"/>
      <c r="D174" s="575"/>
      <c r="E174" s="575"/>
      <c r="F174" s="575"/>
      <c r="G174" s="575"/>
      <c r="H174" s="575"/>
      <c r="I174" s="575"/>
      <c r="J174" s="575"/>
      <c r="K174" s="575"/>
    </row>
    <row r="175" spans="1:11" ht="18" customHeight="1" x14ac:dyDescent="0.25">
      <c r="A175" s="578" t="s">
        <v>251</v>
      </c>
      <c r="B175" s="578"/>
      <c r="C175" s="578"/>
      <c r="D175" s="578"/>
      <c r="E175" s="578"/>
      <c r="F175" s="578"/>
      <c r="G175" s="578"/>
      <c r="H175" s="578"/>
      <c r="I175" s="578"/>
      <c r="J175" s="578"/>
      <c r="K175" s="578"/>
    </row>
    <row r="176" spans="1:11" ht="25.55" customHeight="1" x14ac:dyDescent="0.25">
      <c r="A176" s="579" t="s">
        <v>252</v>
      </c>
      <c r="B176" s="579"/>
      <c r="C176" s="579"/>
      <c r="D176" s="579"/>
      <c r="E176" s="579"/>
      <c r="F176" s="579"/>
      <c r="G176" s="580" t="s">
        <v>253</v>
      </c>
      <c r="H176" s="580"/>
      <c r="I176" s="580" t="s">
        <v>35</v>
      </c>
      <c r="J176" s="580"/>
      <c r="K176" s="319" t="s">
        <v>254</v>
      </c>
    </row>
    <row r="177" spans="1:13" ht="18" customHeight="1" x14ac:dyDescent="0.25">
      <c r="A177" s="581" t="s">
        <v>255</v>
      </c>
      <c r="B177" s="581"/>
      <c r="C177" s="581"/>
      <c r="D177" s="581"/>
      <c r="E177" s="581"/>
      <c r="F177" s="581"/>
      <c r="G177" s="582">
        <v>8</v>
      </c>
      <c r="H177" s="582"/>
      <c r="I177" s="583">
        <f>K146</f>
        <v>40.642926409439198</v>
      </c>
      <c r="J177" s="583"/>
      <c r="K177" s="320">
        <f t="shared" ref="K177:K180" si="1">G177*I177</f>
        <v>325.14341127551359</v>
      </c>
    </row>
    <row r="178" spans="1:13" ht="17.2" customHeight="1" x14ac:dyDescent="0.25">
      <c r="A178" s="581" t="s">
        <v>256</v>
      </c>
      <c r="B178" s="581"/>
      <c r="C178" s="581"/>
      <c r="D178" s="581"/>
      <c r="E178" s="581"/>
      <c r="F178" s="581"/>
      <c r="G178" s="582">
        <v>2</v>
      </c>
      <c r="H178" s="582"/>
      <c r="I178" s="583">
        <f>K156</f>
        <v>54.190568545918929</v>
      </c>
      <c r="J178" s="583"/>
      <c r="K178" s="320">
        <f t="shared" si="1"/>
        <v>108.38113709183786</v>
      </c>
    </row>
    <row r="179" spans="1:13" ht="17.2" customHeight="1" x14ac:dyDescent="0.25">
      <c r="A179" s="584" t="s">
        <v>257</v>
      </c>
      <c r="B179" s="584"/>
      <c r="C179" s="584"/>
      <c r="D179" s="584"/>
      <c r="E179" s="584"/>
      <c r="F179" s="584"/>
      <c r="G179" s="582">
        <v>5</v>
      </c>
      <c r="H179" s="582"/>
      <c r="I179" s="583">
        <f>K167</f>
        <v>8.100501060700342</v>
      </c>
      <c r="J179" s="583"/>
      <c r="K179" s="320">
        <f t="shared" si="1"/>
        <v>40.502505303501707</v>
      </c>
    </row>
    <row r="180" spans="1:13" ht="17.2" customHeight="1" x14ac:dyDescent="0.35">
      <c r="A180" s="588" t="s">
        <v>101</v>
      </c>
      <c r="B180" s="588"/>
      <c r="C180" s="588"/>
      <c r="D180" s="588"/>
      <c r="E180" s="588"/>
      <c r="F180" s="588"/>
      <c r="G180" s="582">
        <v>1</v>
      </c>
      <c r="H180" s="582"/>
      <c r="I180" s="589">
        <f>K170</f>
        <v>161.91999999999999</v>
      </c>
      <c r="J180" s="589"/>
      <c r="K180" s="320">
        <f t="shared" si="1"/>
        <v>161.91999999999999</v>
      </c>
    </row>
    <row r="181" spans="1:13" ht="17.2" customHeight="1" x14ac:dyDescent="0.35">
      <c r="A181" s="588" t="s">
        <v>346</v>
      </c>
      <c r="B181" s="588"/>
      <c r="C181" s="588"/>
      <c r="D181" s="588"/>
      <c r="E181" s="588"/>
      <c r="F181" s="588"/>
      <c r="G181" s="582">
        <v>13</v>
      </c>
      <c r="H181" s="582"/>
      <c r="I181" s="589">
        <f>K173</f>
        <v>26.25</v>
      </c>
      <c r="J181" s="589"/>
      <c r="K181" s="321">
        <f>I181*G181</f>
        <v>341.25</v>
      </c>
      <c r="M181" s="3"/>
    </row>
    <row r="182" spans="1:13" ht="18" customHeight="1" x14ac:dyDescent="0.25">
      <c r="A182" s="585" t="s">
        <v>258</v>
      </c>
      <c r="B182" s="585"/>
      <c r="C182" s="585"/>
      <c r="D182" s="585"/>
      <c r="E182" s="585"/>
      <c r="F182" s="585"/>
      <c r="G182" s="585"/>
      <c r="H182" s="585"/>
      <c r="I182" s="585"/>
      <c r="J182" s="585"/>
      <c r="K182" s="322">
        <f>SUM(K177:K181)</f>
        <v>977.19705367085317</v>
      </c>
    </row>
    <row r="183" spans="1:13" x14ac:dyDescent="0.25">
      <c r="A183" s="586"/>
      <c r="B183" s="586"/>
      <c r="C183" s="586"/>
      <c r="D183" s="586"/>
      <c r="E183" s="586"/>
      <c r="F183" s="586"/>
      <c r="G183" s="586"/>
      <c r="H183" s="586"/>
      <c r="I183" s="586"/>
      <c r="J183" s="586"/>
      <c r="K183" s="586"/>
    </row>
    <row r="184" spans="1:13" ht="12.8" customHeight="1" x14ac:dyDescent="0.25">
      <c r="A184" s="549" t="s">
        <v>259</v>
      </c>
      <c r="B184" s="549"/>
      <c r="C184" s="549"/>
      <c r="D184" s="549"/>
      <c r="E184" s="549"/>
      <c r="F184" s="549"/>
      <c r="G184" s="549"/>
      <c r="H184" s="549"/>
      <c r="I184" s="549"/>
      <c r="J184" s="549"/>
      <c r="K184" s="549"/>
    </row>
    <row r="185" spans="1:13" x14ac:dyDescent="0.25">
      <c r="A185" s="323" t="s">
        <v>260</v>
      </c>
      <c r="B185" s="324"/>
      <c r="C185" s="324"/>
      <c r="D185" s="324"/>
      <c r="E185" s="324"/>
      <c r="F185" s="324"/>
      <c r="G185" s="324"/>
      <c r="H185" s="324"/>
      <c r="I185" s="324"/>
      <c r="J185" s="324"/>
      <c r="K185" s="325">
        <f>K134</f>
        <v>6713.0195231591315</v>
      </c>
    </row>
    <row r="186" spans="1:13" x14ac:dyDescent="0.25">
      <c r="A186" s="323" t="s">
        <v>261</v>
      </c>
      <c r="B186" s="324"/>
      <c r="C186" s="324"/>
      <c r="D186" s="324"/>
      <c r="E186" s="324"/>
      <c r="F186" s="324"/>
      <c r="G186" s="324"/>
      <c r="H186" s="324"/>
      <c r="I186" s="324"/>
      <c r="J186" s="324"/>
      <c r="K186" s="325">
        <f>K182</f>
        <v>977.19705367085317</v>
      </c>
    </row>
    <row r="187" spans="1:13" x14ac:dyDescent="0.25">
      <c r="A187" s="323" t="s">
        <v>262</v>
      </c>
      <c r="B187" s="326"/>
      <c r="C187" s="326"/>
      <c r="D187" s="326"/>
      <c r="E187" s="326"/>
      <c r="F187" s="326"/>
      <c r="G187" s="326"/>
      <c r="H187" s="326"/>
      <c r="I187" s="326"/>
      <c r="J187" s="324"/>
      <c r="K187" s="327">
        <f>ROUND(K185+K186,2)</f>
        <v>7690.22</v>
      </c>
    </row>
    <row r="188" spans="1:13" x14ac:dyDescent="0.25">
      <c r="A188" s="282" t="s">
        <v>263</v>
      </c>
      <c r="B188" s="212"/>
      <c r="C188" s="212"/>
      <c r="D188" s="212"/>
      <c r="E188" s="212"/>
      <c r="F188" s="212"/>
      <c r="G188" s="212"/>
      <c r="H188" s="212"/>
      <c r="I188" s="212"/>
      <c r="J188" s="284"/>
      <c r="K188" s="328">
        <v>12</v>
      </c>
    </row>
    <row r="189" spans="1:13" ht="16.7" x14ac:dyDescent="0.25">
      <c r="A189" s="587" t="s">
        <v>264</v>
      </c>
      <c r="B189" s="587"/>
      <c r="C189" s="587"/>
      <c r="D189" s="587"/>
      <c r="E189" s="587"/>
      <c r="F189" s="587"/>
      <c r="G189" s="587"/>
      <c r="H189" s="587"/>
      <c r="I189" s="587"/>
      <c r="J189" s="587"/>
      <c r="K189" s="329">
        <f>ROUND(K187*K188,2)</f>
        <v>92282.64</v>
      </c>
    </row>
  </sheetData>
  <mergeCells count="148">
    <mergeCell ref="A182:J182"/>
    <mergeCell ref="A183:K183"/>
    <mergeCell ref="A184:K184"/>
    <mergeCell ref="A189:J189"/>
    <mergeCell ref="A180:F180"/>
    <mergeCell ref="G180:H180"/>
    <mergeCell ref="I180:J180"/>
    <mergeCell ref="A181:F181"/>
    <mergeCell ref="G181:H181"/>
    <mergeCell ref="I181:J181"/>
    <mergeCell ref="A178:F178"/>
    <mergeCell ref="G178:H178"/>
    <mergeCell ref="I178:J178"/>
    <mergeCell ref="A179:F179"/>
    <mergeCell ref="G179:H179"/>
    <mergeCell ref="I179:J179"/>
    <mergeCell ref="A173:J173"/>
    <mergeCell ref="A174:K174"/>
    <mergeCell ref="A175:K175"/>
    <mergeCell ref="A176:F176"/>
    <mergeCell ref="G176:H176"/>
    <mergeCell ref="I176:J176"/>
    <mergeCell ref="A177:F177"/>
    <mergeCell ref="G177:H177"/>
    <mergeCell ref="I177:J177"/>
    <mergeCell ref="A169:K169"/>
    <mergeCell ref="A170:J170"/>
    <mergeCell ref="A171:K171"/>
    <mergeCell ref="A172:K172"/>
    <mergeCell ref="A161:I161"/>
    <mergeCell ref="A162:B162"/>
    <mergeCell ref="A163:I163"/>
    <mergeCell ref="A164:I164"/>
    <mergeCell ref="A165:I165"/>
    <mergeCell ref="A166:I166"/>
    <mergeCell ref="A167:J167"/>
    <mergeCell ref="A168:K168"/>
    <mergeCell ref="A152:I152"/>
    <mergeCell ref="A153:I153"/>
    <mergeCell ref="A154:I154"/>
    <mergeCell ref="A155:I155"/>
    <mergeCell ref="A156:J156"/>
    <mergeCell ref="A157:K157"/>
    <mergeCell ref="A158:K158"/>
    <mergeCell ref="A159:J159"/>
    <mergeCell ref="A160:I160"/>
    <mergeCell ref="A143:I143"/>
    <mergeCell ref="A144:I144"/>
    <mergeCell ref="A145:I145"/>
    <mergeCell ref="A146:J146"/>
    <mergeCell ref="A147:K147"/>
    <mergeCell ref="A148:K148"/>
    <mergeCell ref="A149:J149"/>
    <mergeCell ref="A150:I150"/>
    <mergeCell ref="A151:B151"/>
    <mergeCell ref="A132:J132"/>
    <mergeCell ref="A134:J134"/>
    <mergeCell ref="A136:K136"/>
    <mergeCell ref="A137:K137"/>
    <mergeCell ref="A138:K138"/>
    <mergeCell ref="A139:J139"/>
    <mergeCell ref="A140:I140"/>
    <mergeCell ref="A141:B141"/>
    <mergeCell ref="A142:I142"/>
    <mergeCell ref="A113:J113"/>
    <mergeCell ref="A115:K115"/>
    <mergeCell ref="A119:A122"/>
    <mergeCell ref="J119:J122"/>
    <mergeCell ref="K119:K122"/>
    <mergeCell ref="C120:E120"/>
    <mergeCell ref="C122:E122"/>
    <mergeCell ref="A125:J125"/>
    <mergeCell ref="A126:J126"/>
    <mergeCell ref="B99:J99"/>
    <mergeCell ref="I100:J100"/>
    <mergeCell ref="A102:K102"/>
    <mergeCell ref="A103:J103"/>
    <mergeCell ref="B104:E104"/>
    <mergeCell ref="B105:E105"/>
    <mergeCell ref="A108:K108"/>
    <mergeCell ref="A109:J109"/>
    <mergeCell ref="B110:E110"/>
    <mergeCell ref="B88:I88"/>
    <mergeCell ref="B89:I89"/>
    <mergeCell ref="B90:I90"/>
    <mergeCell ref="B91:I91"/>
    <mergeCell ref="B92:I92"/>
    <mergeCell ref="B93:I93"/>
    <mergeCell ref="B94:I94"/>
    <mergeCell ref="A97:K97"/>
    <mergeCell ref="A98:J98"/>
    <mergeCell ref="B75:I75"/>
    <mergeCell ref="B79:I79"/>
    <mergeCell ref="A82:K82"/>
    <mergeCell ref="A83:K83"/>
    <mergeCell ref="A84:K84"/>
    <mergeCell ref="A85:B85"/>
    <mergeCell ref="D85:E85"/>
    <mergeCell ref="F85:G85"/>
    <mergeCell ref="B87:I87"/>
    <mergeCell ref="B61:J61"/>
    <mergeCell ref="B63:J63"/>
    <mergeCell ref="A64:J64"/>
    <mergeCell ref="A66:K66"/>
    <mergeCell ref="B68:J68"/>
    <mergeCell ref="B69:J69"/>
    <mergeCell ref="B70:J70"/>
    <mergeCell ref="A71:J71"/>
    <mergeCell ref="A73:K73"/>
    <mergeCell ref="B62:J62"/>
    <mergeCell ref="A43:K43"/>
    <mergeCell ref="A44:I44"/>
    <mergeCell ref="J44:K44"/>
    <mergeCell ref="D48:F48"/>
    <mergeCell ref="H48:I48"/>
    <mergeCell ref="A56:K56"/>
    <mergeCell ref="B59:E59"/>
    <mergeCell ref="B60:E60"/>
    <mergeCell ref="A16:K16"/>
    <mergeCell ref="A17:K17"/>
    <mergeCell ref="A18:K18"/>
    <mergeCell ref="A19:K19"/>
    <mergeCell ref="A26:K26"/>
    <mergeCell ref="A30:A31"/>
    <mergeCell ref="A35:E35"/>
    <mergeCell ref="A37:K37"/>
    <mergeCell ref="A41:I41"/>
    <mergeCell ref="B58:J58"/>
    <mergeCell ref="I7:K7"/>
    <mergeCell ref="I8:K8"/>
    <mergeCell ref="I9:K9"/>
    <mergeCell ref="I10:K10"/>
    <mergeCell ref="A12:K12"/>
    <mergeCell ref="A13:E13"/>
    <mergeCell ref="F13:H13"/>
    <mergeCell ref="I13:K13"/>
    <mergeCell ref="A14:E14"/>
    <mergeCell ref="F14:H14"/>
    <mergeCell ref="I14:K14"/>
    <mergeCell ref="A1:K1"/>
    <mergeCell ref="A2:C2"/>
    <mergeCell ref="D2:K2"/>
    <mergeCell ref="A3:C3"/>
    <mergeCell ref="D3:K3"/>
    <mergeCell ref="A4:C4"/>
    <mergeCell ref="D4:F4"/>
    <mergeCell ref="H4:K4"/>
    <mergeCell ref="A6:K6"/>
  </mergeCells>
  <printOptions horizontalCentered="1"/>
  <pageMargins left="0.70866141732283472" right="0.70866141732283472" top="0.74803149606299213" bottom="0.74803149606299213" header="0.51181102362204722" footer="0.51181102362204722"/>
  <pageSetup paperSize="9" scale="47" firstPageNumber="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30CDA8-1687-4081-95CB-83DC00C1B8C7}">
  <dimension ref="A1:AMI190"/>
  <sheetViews>
    <sheetView topLeftCell="A167" zoomScaleNormal="100" workbookViewId="0">
      <selection activeCell="K191" sqref="K191"/>
    </sheetView>
  </sheetViews>
  <sheetFormatPr defaultColWidth="9.1796875" defaultRowHeight="12.9" x14ac:dyDescent="0.25"/>
  <cols>
    <col min="1" max="1" width="3.1796875" style="2" customWidth="1"/>
    <col min="2" max="2" width="9.1796875" style="2"/>
    <col min="3" max="3" width="14.54296875" style="2" customWidth="1"/>
    <col min="4" max="5" width="8.7265625" style="2" customWidth="1"/>
    <col min="6" max="6" width="9.1796875" style="2"/>
    <col min="7" max="7" width="8.7265625" style="2" customWidth="1"/>
    <col min="8" max="8" width="24.7265625" style="2" customWidth="1"/>
    <col min="9" max="9" width="17.453125" style="2" customWidth="1"/>
    <col min="10" max="10" width="13.81640625" style="2" customWidth="1"/>
    <col min="11" max="11" width="24.1796875" style="3" customWidth="1"/>
    <col min="12" max="12" width="13.7265625" style="2" customWidth="1"/>
    <col min="13" max="13" width="33.453125" style="2" customWidth="1"/>
    <col min="14" max="1023" width="9.1796875" style="2"/>
  </cols>
  <sheetData>
    <row r="1" spans="1:11" ht="17.2" customHeight="1" x14ac:dyDescent="0.25">
      <c r="A1" s="515" t="s">
        <v>280</v>
      </c>
      <c r="B1" s="515"/>
      <c r="C1" s="515"/>
      <c r="D1" s="515"/>
      <c r="E1" s="515"/>
      <c r="F1" s="515"/>
      <c r="G1" s="515"/>
      <c r="H1" s="515"/>
      <c r="I1" s="515"/>
      <c r="J1" s="515"/>
      <c r="K1" s="515"/>
    </row>
    <row r="2" spans="1:11" ht="17.2" customHeight="1" x14ac:dyDescent="0.25">
      <c r="A2" s="516" t="s">
        <v>104</v>
      </c>
      <c r="B2" s="516"/>
      <c r="C2" s="516"/>
      <c r="D2" s="517" t="str">
        <f>'Licitante (preencher células)'!B3</f>
        <v>13032713352/2023-06</v>
      </c>
      <c r="E2" s="517"/>
      <c r="F2" s="517"/>
      <c r="G2" s="517"/>
      <c r="H2" s="517"/>
      <c r="I2" s="517"/>
      <c r="J2" s="517"/>
      <c r="K2" s="517"/>
    </row>
    <row r="3" spans="1:11" ht="17.2" customHeight="1" x14ac:dyDescent="0.25">
      <c r="A3" s="516" t="s">
        <v>105</v>
      </c>
      <c r="B3" s="516"/>
      <c r="C3" s="516"/>
      <c r="D3" s="517" t="str">
        <f>'Licitante (preencher células)'!B4</f>
        <v xml:space="preserve">12/2023 ANEXO  V </v>
      </c>
      <c r="E3" s="517"/>
      <c r="F3" s="517"/>
      <c r="G3" s="517"/>
      <c r="H3" s="517"/>
      <c r="I3" s="517"/>
      <c r="J3" s="517"/>
      <c r="K3" s="517"/>
    </row>
    <row r="4" spans="1:11" ht="17.2" customHeight="1" x14ac:dyDescent="0.25">
      <c r="A4" s="516" t="s">
        <v>106</v>
      </c>
      <c r="B4" s="516"/>
      <c r="C4" s="516"/>
      <c r="D4" s="518">
        <f>'Licitante (preencher células)'!B5</f>
        <v>45265</v>
      </c>
      <c r="E4" s="518"/>
      <c r="F4" s="518"/>
      <c r="G4" s="206" t="s">
        <v>12</v>
      </c>
      <c r="H4" s="519" t="str">
        <f>'Licitante (preencher células)'!I5</f>
        <v>09H30MIN</v>
      </c>
      <c r="I4" s="519"/>
      <c r="J4" s="519"/>
      <c r="K4" s="519"/>
    </row>
    <row r="5" spans="1:11" ht="17.2" customHeight="1" x14ac:dyDescent="0.25">
      <c r="A5" s="207"/>
      <c r="B5" s="207"/>
      <c r="C5" s="207"/>
      <c r="D5" s="207"/>
      <c r="E5" s="207"/>
      <c r="F5" s="207"/>
      <c r="G5" s="207"/>
      <c r="H5" s="207"/>
      <c r="I5" s="207"/>
      <c r="J5" s="207"/>
      <c r="K5" s="208"/>
    </row>
    <row r="6" spans="1:11" ht="17.2" customHeight="1" x14ac:dyDescent="0.25">
      <c r="A6" s="515" t="s">
        <v>107</v>
      </c>
      <c r="B6" s="515"/>
      <c r="C6" s="515"/>
      <c r="D6" s="515"/>
      <c r="E6" s="515"/>
      <c r="F6" s="515"/>
      <c r="G6" s="515"/>
      <c r="H6" s="515"/>
      <c r="I6" s="515"/>
      <c r="J6" s="515"/>
      <c r="K6" s="515"/>
    </row>
    <row r="7" spans="1:11" ht="22.6" customHeight="1" x14ac:dyDescent="0.25">
      <c r="A7" s="209" t="s">
        <v>108</v>
      </c>
      <c r="B7" s="210" t="s">
        <v>109</v>
      </c>
      <c r="C7" s="210"/>
      <c r="D7" s="210"/>
      <c r="E7" s="210"/>
      <c r="F7" s="210"/>
      <c r="G7" s="210"/>
      <c r="H7" s="210"/>
      <c r="I7" s="520">
        <f>'Licitante (preencher células)'!B5</f>
        <v>45265</v>
      </c>
      <c r="J7" s="520"/>
      <c r="K7" s="520"/>
    </row>
    <row r="8" spans="1:11" ht="17.2" customHeight="1" x14ac:dyDescent="0.25">
      <c r="A8" s="211" t="s">
        <v>49</v>
      </c>
      <c r="B8" s="212" t="s">
        <v>110</v>
      </c>
      <c r="C8" s="212"/>
      <c r="D8" s="212"/>
      <c r="E8" s="212"/>
      <c r="F8" s="212"/>
      <c r="G8" s="212"/>
      <c r="H8" s="212"/>
      <c r="I8" s="521" t="str">
        <f>'Licitante (preencher células)'!I9</f>
        <v>São José do Rio Preto</v>
      </c>
      <c r="J8" s="521"/>
      <c r="K8" s="521"/>
    </row>
    <row r="9" spans="1:11" ht="17.2" customHeight="1" x14ac:dyDescent="0.25">
      <c r="A9" s="211" t="s">
        <v>52</v>
      </c>
      <c r="B9" s="212" t="s">
        <v>111</v>
      </c>
      <c r="C9" s="212"/>
      <c r="D9" s="212"/>
      <c r="E9" s="212"/>
      <c r="F9" s="212"/>
      <c r="G9" s="212"/>
      <c r="H9" s="212"/>
      <c r="I9" s="522">
        <f>'Licitante (preencher células)'!C14</f>
        <v>45047</v>
      </c>
      <c r="J9" s="522"/>
      <c r="K9" s="522"/>
    </row>
    <row r="10" spans="1:11" ht="17.2" customHeight="1" x14ac:dyDescent="0.25">
      <c r="A10" s="211" t="s">
        <v>55</v>
      </c>
      <c r="B10" s="212" t="s">
        <v>112</v>
      </c>
      <c r="C10" s="212"/>
      <c r="D10" s="212"/>
      <c r="E10" s="212"/>
      <c r="F10" s="212"/>
      <c r="G10" s="212"/>
      <c r="H10" s="212"/>
      <c r="I10" s="521">
        <f>'Licitante (preencher células)'!I16</f>
        <v>12</v>
      </c>
      <c r="J10" s="521"/>
      <c r="K10" s="521"/>
    </row>
    <row r="11" spans="1:11" ht="17.2" customHeight="1" x14ac:dyDescent="0.25">
      <c r="A11" s="207"/>
      <c r="B11" s="207"/>
      <c r="C11" s="207"/>
      <c r="D11" s="207"/>
      <c r="E11" s="207"/>
      <c r="F11" s="207"/>
      <c r="G11" s="207"/>
      <c r="H11" s="207"/>
      <c r="I11" s="207"/>
      <c r="J11" s="207"/>
      <c r="K11" s="208"/>
    </row>
    <row r="12" spans="1:11" ht="17.2" customHeight="1" x14ac:dyDescent="0.25">
      <c r="A12" s="515" t="s">
        <v>113</v>
      </c>
      <c r="B12" s="515"/>
      <c r="C12" s="515"/>
      <c r="D12" s="515"/>
      <c r="E12" s="515"/>
      <c r="F12" s="515"/>
      <c r="G12" s="515"/>
      <c r="H12" s="515"/>
      <c r="I12" s="515"/>
      <c r="J12" s="515"/>
      <c r="K12" s="515"/>
    </row>
    <row r="13" spans="1:11" ht="17.2" customHeight="1" x14ac:dyDescent="0.25">
      <c r="A13" s="523" t="s">
        <v>114</v>
      </c>
      <c r="B13" s="523"/>
      <c r="C13" s="523"/>
      <c r="D13" s="523"/>
      <c r="E13" s="523"/>
      <c r="F13" s="523" t="s">
        <v>115</v>
      </c>
      <c r="G13" s="523"/>
      <c r="H13" s="523"/>
      <c r="I13" s="524" t="s">
        <v>116</v>
      </c>
      <c r="J13" s="524"/>
      <c r="K13" s="524"/>
    </row>
    <row r="14" spans="1:11" ht="17.2" customHeight="1" x14ac:dyDescent="0.25">
      <c r="A14" s="525" t="s">
        <v>117</v>
      </c>
      <c r="B14" s="525"/>
      <c r="C14" s="525"/>
      <c r="D14" s="525"/>
      <c r="E14" s="525"/>
      <c r="F14" s="525" t="s">
        <v>118</v>
      </c>
      <c r="G14" s="525"/>
      <c r="H14" s="525"/>
      <c r="I14" s="521">
        <v>2</v>
      </c>
      <c r="J14" s="521"/>
      <c r="K14" s="521"/>
    </row>
    <row r="15" spans="1:11" ht="17.2" customHeight="1" x14ac:dyDescent="0.25">
      <c r="A15" s="207"/>
      <c r="B15" s="207"/>
      <c r="C15" s="207"/>
      <c r="D15" s="207"/>
      <c r="E15" s="207"/>
      <c r="F15" s="207"/>
      <c r="G15" s="207"/>
      <c r="H15" s="207"/>
      <c r="I15" s="207"/>
      <c r="J15" s="207"/>
      <c r="K15" s="208"/>
    </row>
    <row r="16" spans="1:11" ht="17.2" customHeight="1" x14ac:dyDescent="0.25">
      <c r="A16" s="526" t="s">
        <v>119</v>
      </c>
      <c r="B16" s="526"/>
      <c r="C16" s="526"/>
      <c r="D16" s="526"/>
      <c r="E16" s="526"/>
      <c r="F16" s="526"/>
      <c r="G16" s="526"/>
      <c r="H16" s="526"/>
      <c r="I16" s="526"/>
      <c r="J16" s="526"/>
      <c r="K16" s="526"/>
    </row>
    <row r="17" spans="1:11" ht="17.2" customHeight="1" x14ac:dyDescent="0.25">
      <c r="A17" s="527" t="s">
        <v>120</v>
      </c>
      <c r="B17" s="527"/>
      <c r="C17" s="527"/>
      <c r="D17" s="527"/>
      <c r="E17" s="527"/>
      <c r="F17" s="527"/>
      <c r="G17" s="527"/>
      <c r="H17" s="527"/>
      <c r="I17" s="527"/>
      <c r="J17" s="527"/>
      <c r="K17" s="527"/>
    </row>
    <row r="18" spans="1:11" ht="17.2" customHeight="1" x14ac:dyDescent="0.25">
      <c r="A18" s="527" t="s">
        <v>121</v>
      </c>
      <c r="B18" s="527"/>
      <c r="C18" s="527"/>
      <c r="D18" s="527"/>
      <c r="E18" s="527"/>
      <c r="F18" s="527"/>
      <c r="G18" s="527"/>
      <c r="H18" s="527"/>
      <c r="I18" s="527"/>
      <c r="J18" s="527"/>
      <c r="K18" s="527"/>
    </row>
    <row r="19" spans="1:11" ht="17.2" customHeight="1" x14ac:dyDescent="0.25">
      <c r="A19" s="528" t="s">
        <v>122</v>
      </c>
      <c r="B19" s="528"/>
      <c r="C19" s="528"/>
      <c r="D19" s="528"/>
      <c r="E19" s="528"/>
      <c r="F19" s="528"/>
      <c r="G19" s="528"/>
      <c r="H19" s="528"/>
      <c r="I19" s="528"/>
      <c r="J19" s="528"/>
      <c r="K19" s="528"/>
    </row>
    <row r="20" spans="1:11" ht="17.2" customHeight="1" x14ac:dyDescent="0.25">
      <c r="A20" s="214">
        <v>1</v>
      </c>
      <c r="B20" s="207" t="s">
        <v>114</v>
      </c>
      <c r="C20" s="207"/>
      <c r="D20" s="207"/>
      <c r="E20" s="207"/>
      <c r="F20" s="207"/>
      <c r="G20" s="207"/>
      <c r="H20" s="207"/>
      <c r="I20" s="207"/>
      <c r="J20" s="207"/>
      <c r="K20" s="215" t="str">
        <f>A14</f>
        <v>Motorista</v>
      </c>
    </row>
    <row r="21" spans="1:11" ht="17.2" customHeight="1" x14ac:dyDescent="0.25">
      <c r="A21" s="211">
        <v>2</v>
      </c>
      <c r="B21" s="212" t="s">
        <v>123</v>
      </c>
      <c r="C21" s="212"/>
      <c r="D21" s="212"/>
      <c r="E21" s="212"/>
      <c r="F21" s="212"/>
      <c r="G21" s="212"/>
      <c r="H21" s="212"/>
      <c r="I21" s="212"/>
      <c r="J21" s="212"/>
      <c r="K21" s="216" t="s">
        <v>124</v>
      </c>
    </row>
    <row r="22" spans="1:11" ht="17.2" customHeight="1" x14ac:dyDescent="0.25">
      <c r="A22" s="211">
        <v>3</v>
      </c>
      <c r="B22" s="212" t="s">
        <v>125</v>
      </c>
      <c r="C22" s="212"/>
      <c r="D22" s="212"/>
      <c r="E22" s="212"/>
      <c r="F22" s="212"/>
      <c r="G22" s="212"/>
      <c r="H22" s="212"/>
      <c r="I22" s="212"/>
      <c r="J22" s="212"/>
      <c r="K22" s="216">
        <f>'Licitante (preencher células)'!H22</f>
        <v>2855</v>
      </c>
    </row>
    <row r="23" spans="1:11" ht="26.2" customHeight="1" x14ac:dyDescent="0.25">
      <c r="A23" s="211">
        <v>4</v>
      </c>
      <c r="B23" s="212" t="s">
        <v>126</v>
      </c>
      <c r="C23" s="212"/>
      <c r="D23" s="212"/>
      <c r="E23" s="212"/>
      <c r="F23" s="212"/>
      <c r="G23" s="212"/>
      <c r="H23" s="212"/>
      <c r="I23" s="212"/>
      <c r="J23" s="212"/>
      <c r="K23" s="217" t="str">
        <f>A14</f>
        <v>Motorista</v>
      </c>
    </row>
    <row r="24" spans="1:11" ht="21.8" customHeight="1" x14ac:dyDescent="0.25">
      <c r="A24" s="218">
        <v>5</v>
      </c>
      <c r="B24" s="219" t="s">
        <v>127</v>
      </c>
      <c r="C24" s="219"/>
      <c r="D24" s="219"/>
      <c r="E24" s="219"/>
      <c r="F24" s="219"/>
      <c r="G24" s="219"/>
      <c r="H24" s="219"/>
      <c r="I24" s="219"/>
      <c r="J24" s="219"/>
      <c r="K24" s="220">
        <f>I9</f>
        <v>45047</v>
      </c>
    </row>
    <row r="25" spans="1:11" ht="17.2" customHeight="1" x14ac:dyDescent="0.25">
      <c r="A25" s="221"/>
      <c r="B25" s="207"/>
      <c r="C25" s="207"/>
      <c r="D25" s="207"/>
      <c r="E25" s="207"/>
      <c r="F25" s="207"/>
      <c r="G25" s="207"/>
      <c r="H25" s="207"/>
      <c r="I25" s="207"/>
      <c r="J25" s="207"/>
      <c r="K25" s="222"/>
    </row>
    <row r="26" spans="1:11" ht="17.2" customHeight="1" x14ac:dyDescent="0.25">
      <c r="A26" s="529" t="s">
        <v>128</v>
      </c>
      <c r="B26" s="529"/>
      <c r="C26" s="529"/>
      <c r="D26" s="529"/>
      <c r="E26" s="529"/>
      <c r="F26" s="529"/>
      <c r="G26" s="529"/>
      <c r="H26" s="529"/>
      <c r="I26" s="529"/>
      <c r="J26" s="529"/>
      <c r="K26" s="529"/>
    </row>
    <row r="27" spans="1:11" ht="17.2" customHeight="1" x14ac:dyDescent="0.25">
      <c r="A27" s="223" t="s">
        <v>129</v>
      </c>
      <c r="B27" s="224"/>
      <c r="C27" s="224"/>
      <c r="D27" s="224"/>
      <c r="E27" s="224"/>
      <c r="F27" s="224"/>
      <c r="G27" s="224"/>
      <c r="H27" s="224"/>
      <c r="I27" s="224"/>
      <c r="J27" s="225"/>
      <c r="K27" s="226" t="s">
        <v>130</v>
      </c>
    </row>
    <row r="28" spans="1:11" ht="17.2" customHeight="1" x14ac:dyDescent="0.25">
      <c r="A28" s="211" t="s">
        <v>47</v>
      </c>
      <c r="B28" s="212" t="s">
        <v>131</v>
      </c>
      <c r="C28" s="212"/>
      <c r="D28" s="212"/>
      <c r="E28" s="212"/>
      <c r="F28" s="212"/>
      <c r="G28" s="212"/>
      <c r="H28" s="212"/>
      <c r="I28" s="212"/>
      <c r="J28" s="227"/>
      <c r="K28" s="216">
        <f>K22</f>
        <v>2855</v>
      </c>
    </row>
    <row r="29" spans="1:11" ht="17.2" customHeight="1" x14ac:dyDescent="0.35">
      <c r="A29" s="211" t="s">
        <v>49</v>
      </c>
      <c r="B29" s="227" t="s">
        <v>132</v>
      </c>
      <c r="C29" s="227"/>
      <c r="D29" s="227"/>
      <c r="E29" s="227" t="s">
        <v>133</v>
      </c>
      <c r="F29" s="227"/>
      <c r="G29" s="227"/>
      <c r="H29" s="227" t="s">
        <v>134</v>
      </c>
      <c r="I29" s="228"/>
      <c r="J29" s="227"/>
      <c r="K29" s="229">
        <v>0</v>
      </c>
    </row>
    <row r="30" spans="1:11" ht="17.2" customHeight="1" x14ac:dyDescent="0.25">
      <c r="A30" s="530" t="s">
        <v>52</v>
      </c>
      <c r="B30" s="227" t="s">
        <v>135</v>
      </c>
      <c r="C30" s="227"/>
      <c r="D30" s="227"/>
      <c r="E30" s="227" t="s">
        <v>136</v>
      </c>
      <c r="F30" s="227"/>
      <c r="G30" s="227"/>
      <c r="H30" s="227"/>
      <c r="I30" s="227"/>
      <c r="J30" s="227"/>
      <c r="K30" s="229">
        <v>0</v>
      </c>
    </row>
    <row r="31" spans="1:11" ht="17.2" customHeight="1" x14ac:dyDescent="0.35">
      <c r="A31" s="530"/>
      <c r="B31" s="230"/>
      <c r="C31" s="230"/>
      <c r="D31" s="230"/>
      <c r="E31" s="230" t="s">
        <v>137</v>
      </c>
      <c r="F31" s="230"/>
      <c r="G31" s="230"/>
      <c r="H31" s="230" t="s">
        <v>138</v>
      </c>
      <c r="I31" s="228"/>
      <c r="J31" s="230"/>
      <c r="K31" s="229">
        <v>0</v>
      </c>
    </row>
    <row r="32" spans="1:11" ht="20.3" customHeight="1" x14ac:dyDescent="0.25">
      <c r="A32" s="211" t="s">
        <v>55</v>
      </c>
      <c r="B32" s="212" t="s">
        <v>139</v>
      </c>
      <c r="C32" s="212"/>
      <c r="D32" s="212"/>
      <c r="E32" s="212"/>
      <c r="F32" s="212"/>
      <c r="G32" s="212"/>
      <c r="H32" s="212"/>
      <c r="I32" s="212"/>
      <c r="J32" s="227"/>
      <c r="K32" s="229">
        <v>0</v>
      </c>
    </row>
    <row r="33" spans="1:11" ht="20.95" customHeight="1" x14ac:dyDescent="0.25">
      <c r="A33" s="211" t="s">
        <v>67</v>
      </c>
      <c r="B33" s="212" t="s">
        <v>140</v>
      </c>
      <c r="C33" s="212"/>
      <c r="D33" s="212"/>
      <c r="E33" s="212"/>
      <c r="F33" s="212"/>
      <c r="G33" s="212"/>
      <c r="H33" s="212"/>
      <c r="I33" s="212"/>
      <c r="J33" s="212"/>
      <c r="K33" s="229">
        <v>0</v>
      </c>
    </row>
    <row r="34" spans="1:11" ht="17.2" customHeight="1" x14ac:dyDescent="0.25">
      <c r="A34" s="211" t="s">
        <v>69</v>
      </c>
      <c r="B34" s="212" t="s">
        <v>34</v>
      </c>
      <c r="C34" s="212"/>
      <c r="D34" s="212"/>
      <c r="E34" s="212"/>
      <c r="F34" s="212"/>
      <c r="G34" s="212"/>
      <c r="H34" s="212"/>
      <c r="I34" s="212"/>
      <c r="J34" s="212"/>
      <c r="K34" s="229">
        <v>0</v>
      </c>
    </row>
    <row r="35" spans="1:11" ht="17.2" customHeight="1" x14ac:dyDescent="0.25">
      <c r="A35" s="531" t="s">
        <v>141</v>
      </c>
      <c r="B35" s="531"/>
      <c r="C35" s="531"/>
      <c r="D35" s="531"/>
      <c r="E35" s="531"/>
      <c r="F35" s="231"/>
      <c r="G35" s="231"/>
      <c r="H35" s="231"/>
      <c r="I35" s="231"/>
      <c r="J35" s="231"/>
      <c r="K35" s="232">
        <f>SUM(K28:K34)</f>
        <v>2855</v>
      </c>
    </row>
    <row r="36" spans="1:11" ht="17.2" customHeight="1" x14ac:dyDescent="0.25">
      <c r="A36" s="207"/>
      <c r="B36" s="207"/>
      <c r="C36" s="207"/>
      <c r="D36" s="207"/>
      <c r="E36" s="207"/>
      <c r="F36" s="207"/>
      <c r="G36" s="207"/>
      <c r="H36" s="207"/>
      <c r="I36" s="207"/>
      <c r="J36" s="207"/>
      <c r="K36" s="208"/>
    </row>
    <row r="37" spans="1:11" ht="17.2" customHeight="1" x14ac:dyDescent="0.25">
      <c r="A37" s="532" t="s">
        <v>142</v>
      </c>
      <c r="B37" s="532"/>
      <c r="C37" s="532"/>
      <c r="D37" s="532"/>
      <c r="E37" s="532"/>
      <c r="F37" s="532"/>
      <c r="G37" s="532"/>
      <c r="H37" s="532"/>
      <c r="I37" s="532"/>
      <c r="J37" s="532"/>
      <c r="K37" s="532"/>
    </row>
    <row r="38" spans="1:11" ht="17.2" customHeight="1" x14ac:dyDescent="0.3">
      <c r="A38" s="223" t="s">
        <v>143</v>
      </c>
      <c r="B38" s="234"/>
      <c r="C38" s="234"/>
      <c r="D38" s="234"/>
      <c r="E38" s="234"/>
      <c r="F38" s="234"/>
      <c r="G38" s="235"/>
      <c r="H38" s="235"/>
      <c r="I38" s="236"/>
      <c r="J38" s="237" t="s">
        <v>46</v>
      </c>
      <c r="K38" s="238" t="s">
        <v>130</v>
      </c>
    </row>
    <row r="39" spans="1:11" ht="17.2" customHeight="1" x14ac:dyDescent="0.3">
      <c r="A39" s="211" t="s">
        <v>47</v>
      </c>
      <c r="B39" s="212" t="s">
        <v>144</v>
      </c>
      <c r="C39" s="212"/>
      <c r="D39" s="212"/>
      <c r="E39" s="212"/>
      <c r="F39" s="212"/>
      <c r="G39" s="212"/>
      <c r="H39" s="212"/>
      <c r="I39" s="212"/>
      <c r="J39" s="239">
        <f>1/12</f>
        <v>8.3333333333333329E-2</v>
      </c>
      <c r="K39" s="240">
        <f>J39*$K$35</f>
        <v>237.91666666666666</v>
      </c>
    </row>
    <row r="40" spans="1:11" ht="17.2" customHeight="1" x14ac:dyDescent="0.35">
      <c r="A40" s="241" t="s">
        <v>49</v>
      </c>
      <c r="B40" s="227" t="s">
        <v>145</v>
      </c>
      <c r="C40" s="227"/>
      <c r="D40" s="227"/>
      <c r="E40" s="227"/>
      <c r="F40" s="227"/>
      <c r="G40" s="227"/>
      <c r="H40" s="227"/>
      <c r="I40" s="227"/>
      <c r="J40" s="347">
        <v>3.0249999999999999E-2</v>
      </c>
      <c r="K40" s="240">
        <f>J40*$K$35</f>
        <v>86.363749999999996</v>
      </c>
    </row>
    <row r="41" spans="1:11" ht="17.2" customHeight="1" x14ac:dyDescent="0.35">
      <c r="A41" s="533"/>
      <c r="B41" s="533"/>
      <c r="C41" s="533"/>
      <c r="D41" s="533"/>
      <c r="E41" s="533"/>
      <c r="F41" s="533"/>
      <c r="G41" s="533"/>
      <c r="H41" s="533"/>
      <c r="I41" s="533"/>
      <c r="J41" s="242">
        <f>SUM(J39:J40)</f>
        <v>0.11358333333333333</v>
      </c>
      <c r="K41" s="238">
        <f>SUM(K39:K40)</f>
        <v>324.28041666666667</v>
      </c>
    </row>
    <row r="42" spans="1:11" ht="17.2" customHeight="1" x14ac:dyDescent="0.25">
      <c r="A42" s="207"/>
      <c r="B42" s="207"/>
      <c r="C42" s="207"/>
      <c r="D42" s="207"/>
      <c r="E42" s="207"/>
      <c r="F42" s="207"/>
      <c r="G42" s="207"/>
      <c r="H42" s="207"/>
      <c r="I42" s="207"/>
      <c r="J42" s="207"/>
      <c r="K42" s="208"/>
    </row>
    <row r="43" spans="1:11" ht="17.2" customHeight="1" x14ac:dyDescent="0.25">
      <c r="A43" s="534" t="s">
        <v>146</v>
      </c>
      <c r="B43" s="534"/>
      <c r="C43" s="534"/>
      <c r="D43" s="534"/>
      <c r="E43" s="534"/>
      <c r="F43" s="534"/>
      <c r="G43" s="534"/>
      <c r="H43" s="534"/>
      <c r="I43" s="534"/>
      <c r="J43" s="534"/>
      <c r="K43" s="534"/>
    </row>
    <row r="44" spans="1:11" ht="17.2" customHeight="1" x14ac:dyDescent="0.25">
      <c r="A44" s="515" t="s">
        <v>147</v>
      </c>
      <c r="B44" s="515"/>
      <c r="C44" s="515"/>
      <c r="D44" s="515"/>
      <c r="E44" s="515"/>
      <c r="F44" s="515"/>
      <c r="G44" s="515"/>
      <c r="H44" s="515"/>
      <c r="I44" s="515"/>
      <c r="J44" s="535">
        <f>K35+K41</f>
        <v>3179.2804166666665</v>
      </c>
      <c r="K44" s="535"/>
    </row>
    <row r="45" spans="1:11" ht="17.2" customHeight="1" x14ac:dyDescent="0.25">
      <c r="A45" s="223" t="s">
        <v>148</v>
      </c>
      <c r="B45" s="224"/>
      <c r="C45" s="224"/>
      <c r="D45" s="224"/>
      <c r="E45" s="224"/>
      <c r="F45" s="236"/>
      <c r="G45" s="236"/>
      <c r="H45" s="236"/>
      <c r="I45" s="236"/>
      <c r="J45" s="243" t="s">
        <v>46</v>
      </c>
      <c r="K45" s="244" t="s">
        <v>130</v>
      </c>
    </row>
    <row r="46" spans="1:11" ht="17.2" customHeight="1" x14ac:dyDescent="0.35">
      <c r="A46" s="214" t="s">
        <v>47</v>
      </c>
      <c r="B46" s="230" t="s">
        <v>149</v>
      </c>
      <c r="C46" s="230"/>
      <c r="D46" s="230"/>
      <c r="E46" s="230"/>
      <c r="F46" s="230"/>
      <c r="G46" s="230"/>
      <c r="H46" s="230"/>
      <c r="I46" s="230"/>
      <c r="J46" s="245">
        <v>0.2</v>
      </c>
      <c r="K46" s="229">
        <f t="shared" ref="K46:K53" si="0">J46*$J$44</f>
        <v>635.85608333333334</v>
      </c>
    </row>
    <row r="47" spans="1:11" ht="17.2" customHeight="1" x14ac:dyDescent="0.35">
      <c r="A47" s="214" t="s">
        <v>49</v>
      </c>
      <c r="B47" s="230" t="s">
        <v>150</v>
      </c>
      <c r="C47" s="230"/>
      <c r="D47" s="207"/>
      <c r="E47" s="207"/>
      <c r="F47" s="207"/>
      <c r="G47" s="207"/>
      <c r="H47" s="207"/>
      <c r="I47" s="207"/>
      <c r="J47" s="246">
        <v>2.5000000000000001E-2</v>
      </c>
      <c r="K47" s="229">
        <f t="shared" si="0"/>
        <v>79.482010416666668</v>
      </c>
    </row>
    <row r="48" spans="1:11" ht="15.75" customHeight="1" x14ac:dyDescent="0.35">
      <c r="A48" s="211" t="s">
        <v>52</v>
      </c>
      <c r="B48" s="212" t="s">
        <v>151</v>
      </c>
      <c r="C48" s="212"/>
      <c r="D48" s="536">
        <f>'Licitante (preencher células)'!B27</f>
        <v>0.03</v>
      </c>
      <c r="E48" s="536"/>
      <c r="F48" s="536"/>
      <c r="G48" s="213" t="s">
        <v>20</v>
      </c>
      <c r="H48" s="750">
        <f>'Licitante (preencher células)'!G27</f>
        <v>1</v>
      </c>
      <c r="I48" s="521"/>
      <c r="J48" s="247">
        <f>D48*H48</f>
        <v>0.03</v>
      </c>
      <c r="K48" s="229">
        <f t="shared" si="0"/>
        <v>95.378412499999996</v>
      </c>
    </row>
    <row r="49" spans="1:12" ht="17.2" customHeight="1" x14ac:dyDescent="0.35">
      <c r="A49" s="211" t="s">
        <v>55</v>
      </c>
      <c r="B49" s="212" t="s">
        <v>152</v>
      </c>
      <c r="C49" s="212"/>
      <c r="D49" s="230"/>
      <c r="E49" s="230"/>
      <c r="F49" s="230"/>
      <c r="G49" s="248"/>
      <c r="H49" s="230"/>
      <c r="I49" s="230"/>
      <c r="J49" s="246">
        <v>1.4999999999999999E-2</v>
      </c>
      <c r="K49" s="229">
        <f t="shared" si="0"/>
        <v>47.689206249999998</v>
      </c>
    </row>
    <row r="50" spans="1:12" ht="17.2" customHeight="1" x14ac:dyDescent="0.35">
      <c r="A50" s="211" t="s">
        <v>67</v>
      </c>
      <c r="B50" s="212" t="s">
        <v>153</v>
      </c>
      <c r="C50" s="212"/>
      <c r="D50" s="212"/>
      <c r="E50" s="212"/>
      <c r="F50" s="212"/>
      <c r="G50" s="249"/>
      <c r="H50" s="212"/>
      <c r="I50" s="212"/>
      <c r="J50" s="246">
        <v>0.01</v>
      </c>
      <c r="K50" s="229">
        <f t="shared" si="0"/>
        <v>31.792804166666667</v>
      </c>
    </row>
    <row r="51" spans="1:12" ht="17.2" customHeight="1" x14ac:dyDescent="0.35">
      <c r="A51" s="211" t="s">
        <v>69</v>
      </c>
      <c r="B51" s="212" t="s">
        <v>154</v>
      </c>
      <c r="C51" s="212"/>
      <c r="D51" s="212"/>
      <c r="E51" s="212"/>
      <c r="F51" s="212"/>
      <c r="G51" s="249"/>
      <c r="H51" s="212"/>
      <c r="I51" s="212"/>
      <c r="J51" s="246">
        <v>6.0000000000000001E-3</v>
      </c>
      <c r="K51" s="229">
        <f t="shared" si="0"/>
        <v>19.075682499999999</v>
      </c>
    </row>
    <row r="52" spans="1:12" ht="17.2" customHeight="1" x14ac:dyDescent="0.35">
      <c r="A52" s="211" t="s">
        <v>71</v>
      </c>
      <c r="B52" s="212" t="s">
        <v>155</v>
      </c>
      <c r="C52" s="212"/>
      <c r="D52" s="212"/>
      <c r="E52" s="212"/>
      <c r="F52" s="212"/>
      <c r="G52" s="249"/>
      <c r="H52" s="212"/>
      <c r="I52" s="212"/>
      <c r="J52" s="246">
        <v>2E-3</v>
      </c>
      <c r="K52" s="229">
        <f t="shared" si="0"/>
        <v>6.3585608333333328</v>
      </c>
    </row>
    <row r="53" spans="1:12" ht="17.2" customHeight="1" x14ac:dyDescent="0.35">
      <c r="A53" s="211" t="s">
        <v>72</v>
      </c>
      <c r="B53" s="212" t="s">
        <v>156</v>
      </c>
      <c r="C53" s="212"/>
      <c r="D53" s="212"/>
      <c r="E53" s="212"/>
      <c r="F53" s="212"/>
      <c r="G53" s="249"/>
      <c r="H53" s="212"/>
      <c r="I53" s="212"/>
      <c r="J53" s="246">
        <v>0.08</v>
      </c>
      <c r="K53" s="229">
        <f t="shared" si="0"/>
        <v>254.34243333333333</v>
      </c>
    </row>
    <row r="54" spans="1:12" s="3" customFormat="1" ht="17.2" customHeight="1" x14ac:dyDescent="0.25">
      <c r="A54" s="250" t="s">
        <v>157</v>
      </c>
      <c r="B54" s="251"/>
      <c r="C54" s="251"/>
      <c r="D54" s="251"/>
      <c r="E54" s="251"/>
      <c r="F54" s="251"/>
      <c r="G54" s="251"/>
      <c r="H54" s="251"/>
      <c r="I54" s="251"/>
      <c r="J54" s="252">
        <f>SUM(J46:J53)</f>
        <v>0.36800000000000005</v>
      </c>
      <c r="K54" s="253">
        <f>SUM(K46:K53)</f>
        <v>1169.9751933333332</v>
      </c>
      <c r="L54" s="49"/>
    </row>
    <row r="55" spans="1:12" ht="17.2" customHeight="1" x14ac:dyDescent="0.25">
      <c r="A55" s="207"/>
      <c r="B55" s="207"/>
      <c r="C55" s="207"/>
      <c r="D55" s="207"/>
      <c r="E55" s="207"/>
      <c r="F55" s="207"/>
      <c r="G55" s="207"/>
      <c r="H55" s="207"/>
      <c r="I55" s="207"/>
      <c r="J55" s="207"/>
      <c r="K55" s="208"/>
    </row>
    <row r="56" spans="1:12" ht="17.2" customHeight="1" x14ac:dyDescent="0.25">
      <c r="A56" s="538" t="s">
        <v>158</v>
      </c>
      <c r="B56" s="538"/>
      <c r="C56" s="538"/>
      <c r="D56" s="538"/>
      <c r="E56" s="538"/>
      <c r="F56" s="538"/>
      <c r="G56" s="538"/>
      <c r="H56" s="538"/>
      <c r="I56" s="538"/>
      <c r="J56" s="538"/>
      <c r="K56" s="538"/>
    </row>
    <row r="57" spans="1:12" ht="17.2" customHeight="1" x14ac:dyDescent="0.25">
      <c r="A57" s="223" t="s">
        <v>159</v>
      </c>
      <c r="B57" s="224"/>
      <c r="C57" s="224"/>
      <c r="D57" s="224"/>
      <c r="E57" s="224"/>
      <c r="F57" s="236"/>
      <c r="G57" s="236"/>
      <c r="H57" s="236"/>
      <c r="I57" s="236"/>
      <c r="J57" s="236"/>
      <c r="K57" s="226" t="s">
        <v>130</v>
      </c>
    </row>
    <row r="58" spans="1:12" ht="17.2" customHeight="1" x14ac:dyDescent="0.25">
      <c r="A58" s="214" t="s">
        <v>108</v>
      </c>
      <c r="B58" s="751" t="s">
        <v>160</v>
      </c>
      <c r="C58" s="751"/>
      <c r="D58" s="751"/>
      <c r="E58" s="751"/>
      <c r="F58" s="751"/>
      <c r="G58" s="751"/>
      <c r="H58" s="751"/>
      <c r="I58" s="751"/>
      <c r="J58" s="752"/>
      <c r="K58" s="331">
        <f>'Licitante (preencher células)'!I80</f>
        <v>547.47</v>
      </c>
    </row>
    <row r="59" spans="1:12" ht="17.2" customHeight="1" x14ac:dyDescent="0.25">
      <c r="A59" s="214" t="s">
        <v>49</v>
      </c>
      <c r="B59" s="539" t="s">
        <v>266</v>
      </c>
      <c r="C59" s="539"/>
      <c r="D59" s="539"/>
      <c r="E59" s="539"/>
      <c r="F59" s="254"/>
      <c r="G59" s="255"/>
      <c r="H59" s="255"/>
      <c r="I59" s="255"/>
      <c r="J59" s="255"/>
      <c r="K59" s="229">
        <f>'Licitante (preencher células)'!I83</f>
        <v>277.01</v>
      </c>
    </row>
    <row r="60" spans="1:12" ht="17.2" customHeight="1" x14ac:dyDescent="0.25">
      <c r="A60" s="211" t="s">
        <v>52</v>
      </c>
      <c r="B60" s="539" t="s">
        <v>162</v>
      </c>
      <c r="C60" s="539"/>
      <c r="D60" s="539"/>
      <c r="E60" s="539"/>
      <c r="F60" s="254"/>
      <c r="G60" s="255"/>
      <c r="H60" s="255"/>
      <c r="I60" s="255"/>
      <c r="J60" s="255"/>
      <c r="K60" s="229">
        <f>'Licitante (preencher células)'!I123</f>
        <v>37.260000000000019</v>
      </c>
    </row>
    <row r="61" spans="1:12" ht="17.2" customHeight="1" x14ac:dyDescent="0.25">
      <c r="A61" s="211" t="s">
        <v>55</v>
      </c>
      <c r="B61" s="540" t="s">
        <v>163</v>
      </c>
      <c r="C61" s="540"/>
      <c r="D61" s="540"/>
      <c r="E61" s="540"/>
      <c r="F61" s="540"/>
      <c r="G61" s="540"/>
      <c r="H61" s="540"/>
      <c r="I61" s="540"/>
      <c r="J61" s="540"/>
      <c r="K61" s="229">
        <f>'Licitante (preencher células)'!I89</f>
        <v>17.137499999999999</v>
      </c>
    </row>
    <row r="62" spans="1:12" ht="17.2" customHeight="1" x14ac:dyDescent="0.25">
      <c r="A62" s="211" t="s">
        <v>67</v>
      </c>
      <c r="B62" s="546" t="s">
        <v>351</v>
      </c>
      <c r="C62" s="546"/>
      <c r="D62" s="546"/>
      <c r="E62" s="546"/>
      <c r="F62" s="546"/>
      <c r="G62" s="546"/>
      <c r="H62" s="546"/>
      <c r="I62" s="546"/>
      <c r="J62" s="541"/>
      <c r="K62" s="229">
        <f>'Licitante (preencher células)'!I86</f>
        <v>3.2356666666666665</v>
      </c>
    </row>
    <row r="63" spans="1:12" ht="17.2" customHeight="1" x14ac:dyDescent="0.25">
      <c r="A63" s="211" t="s">
        <v>69</v>
      </c>
      <c r="B63" s="541" t="s">
        <v>281</v>
      </c>
      <c r="C63" s="541"/>
      <c r="D63" s="541"/>
      <c r="E63" s="541"/>
      <c r="F63" s="541"/>
      <c r="G63" s="541"/>
      <c r="H63" s="541"/>
      <c r="I63" s="541"/>
      <c r="J63" s="541"/>
      <c r="K63" s="229">
        <f>'Licitante (preencher células)'!I95</f>
        <v>0</v>
      </c>
    </row>
    <row r="64" spans="1:12" s="3" customFormat="1" ht="17.2" customHeight="1" x14ac:dyDescent="0.25">
      <c r="A64" s="250" t="s">
        <v>166</v>
      </c>
      <c r="B64" s="251"/>
      <c r="C64" s="251"/>
      <c r="D64" s="251"/>
      <c r="E64" s="251"/>
      <c r="F64" s="251"/>
      <c r="G64" s="251"/>
      <c r="H64" s="251"/>
      <c r="I64" s="251"/>
      <c r="J64" s="251"/>
      <c r="K64" s="257">
        <f>SUM(K58:K63)</f>
        <v>882.11316666666676</v>
      </c>
    </row>
    <row r="65" spans="1:255" ht="17.2" customHeight="1" x14ac:dyDescent="0.25">
      <c r="A65" s="207"/>
      <c r="B65" s="207"/>
      <c r="C65" s="207"/>
      <c r="D65" s="207"/>
      <c r="E65" s="207"/>
      <c r="F65" s="207"/>
      <c r="G65" s="207"/>
      <c r="H65" s="207"/>
      <c r="I65" s="207"/>
      <c r="J65" s="207"/>
      <c r="K65" s="208"/>
    </row>
    <row r="66" spans="1:255" ht="17.2" customHeight="1" x14ac:dyDescent="0.25">
      <c r="A66" s="542" t="s">
        <v>167</v>
      </c>
      <c r="B66" s="542"/>
      <c r="C66" s="542"/>
      <c r="D66" s="542"/>
      <c r="E66" s="542"/>
      <c r="F66" s="542"/>
      <c r="G66" s="542"/>
      <c r="H66" s="542"/>
      <c r="I66" s="542"/>
      <c r="J66" s="542"/>
      <c r="K66" s="542"/>
    </row>
    <row r="67" spans="1:255" ht="17.2" customHeight="1" x14ac:dyDescent="0.25">
      <c r="A67" s="223" t="s">
        <v>168</v>
      </c>
      <c r="B67" s="225"/>
      <c r="C67" s="225"/>
      <c r="D67" s="225"/>
      <c r="E67" s="225"/>
      <c r="F67" s="258"/>
      <c r="G67" s="258"/>
      <c r="H67" s="258"/>
      <c r="I67" s="258"/>
      <c r="J67" s="258"/>
      <c r="K67" s="226" t="s">
        <v>130</v>
      </c>
    </row>
    <row r="68" spans="1:255" ht="17.2" customHeight="1" x14ac:dyDescent="0.25">
      <c r="A68" s="259" t="s">
        <v>169</v>
      </c>
      <c r="B68" s="543" t="s">
        <v>170</v>
      </c>
      <c r="C68" s="543"/>
      <c r="D68" s="543"/>
      <c r="E68" s="543"/>
      <c r="F68" s="543"/>
      <c r="G68" s="543"/>
      <c r="H68" s="543"/>
      <c r="I68" s="543"/>
      <c r="J68" s="543"/>
      <c r="K68" s="260">
        <f>K41</f>
        <v>324.28041666666667</v>
      </c>
    </row>
    <row r="69" spans="1:255" ht="17.2" customHeight="1" x14ac:dyDescent="0.25">
      <c r="A69" s="259" t="s">
        <v>171</v>
      </c>
      <c r="B69" s="543" t="s">
        <v>172</v>
      </c>
      <c r="C69" s="543"/>
      <c r="D69" s="543"/>
      <c r="E69" s="543"/>
      <c r="F69" s="543"/>
      <c r="G69" s="543"/>
      <c r="H69" s="543"/>
      <c r="I69" s="543"/>
      <c r="J69" s="543"/>
      <c r="K69" s="260">
        <f>K54</f>
        <v>1169.9751933333332</v>
      </c>
    </row>
    <row r="70" spans="1:255" ht="17.2" customHeight="1" x14ac:dyDescent="0.25">
      <c r="A70" s="259" t="s">
        <v>173</v>
      </c>
      <c r="B70" s="543" t="s">
        <v>174</v>
      </c>
      <c r="C70" s="543"/>
      <c r="D70" s="543"/>
      <c r="E70" s="543"/>
      <c r="F70" s="543"/>
      <c r="G70" s="543"/>
      <c r="H70" s="543"/>
      <c r="I70" s="543"/>
      <c r="J70" s="543"/>
      <c r="K70" s="260">
        <f>K64</f>
        <v>882.11316666666676</v>
      </c>
    </row>
    <row r="71" spans="1:255" ht="17.2" customHeight="1" x14ac:dyDescent="0.25">
      <c r="A71" s="544" t="s">
        <v>175</v>
      </c>
      <c r="B71" s="544"/>
      <c r="C71" s="544"/>
      <c r="D71" s="544"/>
      <c r="E71" s="544"/>
      <c r="F71" s="544"/>
      <c r="G71" s="544"/>
      <c r="H71" s="544"/>
      <c r="I71" s="544"/>
      <c r="J71" s="544"/>
      <c r="K71" s="253">
        <f>SUM(K67:K70)</f>
        <v>2376.3687766666667</v>
      </c>
    </row>
    <row r="72" spans="1:255" ht="17.2" customHeight="1" x14ac:dyDescent="0.25">
      <c r="A72" s="207"/>
      <c r="B72" s="207"/>
      <c r="C72" s="207"/>
      <c r="D72" s="207"/>
      <c r="E72" s="207"/>
      <c r="F72" s="207"/>
      <c r="G72" s="207"/>
      <c r="H72" s="207"/>
      <c r="I72" s="207"/>
      <c r="J72" s="207"/>
      <c r="K72" s="208"/>
    </row>
    <row r="73" spans="1:255" ht="17.2" customHeight="1" x14ac:dyDescent="0.25">
      <c r="A73" s="545" t="s">
        <v>176</v>
      </c>
      <c r="B73" s="545"/>
      <c r="C73" s="545"/>
      <c r="D73" s="545"/>
      <c r="E73" s="545"/>
      <c r="F73" s="545"/>
      <c r="G73" s="545"/>
      <c r="H73" s="545"/>
      <c r="I73" s="545"/>
      <c r="J73" s="545"/>
      <c r="K73" s="545"/>
    </row>
    <row r="74" spans="1:255" ht="17.2" customHeight="1" x14ac:dyDescent="0.25">
      <c r="A74" s="261" t="s">
        <v>177</v>
      </c>
      <c r="B74" s="224"/>
      <c r="C74" s="224"/>
      <c r="D74" s="224"/>
      <c r="E74" s="224"/>
      <c r="F74" s="236"/>
      <c r="G74" s="236"/>
      <c r="H74" s="236"/>
      <c r="I74" s="236"/>
      <c r="J74" s="233" t="s">
        <v>46</v>
      </c>
      <c r="K74" s="262" t="s">
        <v>130</v>
      </c>
    </row>
    <row r="75" spans="1:255" ht="17.2" customHeight="1" x14ac:dyDescent="0.25">
      <c r="A75" s="211" t="s">
        <v>47</v>
      </c>
      <c r="B75" s="547" t="s">
        <v>178</v>
      </c>
      <c r="C75" s="547"/>
      <c r="D75" s="547"/>
      <c r="E75" s="547"/>
      <c r="F75" s="547"/>
      <c r="G75" s="547"/>
      <c r="H75" s="547"/>
      <c r="I75" s="547"/>
      <c r="J75" s="263">
        <f>'Licitante (preencher células)'!I130</f>
        <v>4.1999999999999997E-3</v>
      </c>
      <c r="K75" s="229">
        <f>ROUND($J$75*($K$35+($K35*0.121)+$K$39),2)</f>
        <v>14.44</v>
      </c>
      <c r="L75" s="59"/>
    </row>
    <row r="76" spans="1:255" ht="17.2" customHeight="1" x14ac:dyDescent="0.25">
      <c r="A76" s="211" t="s">
        <v>52</v>
      </c>
      <c r="B76" s="249" t="s">
        <v>50</v>
      </c>
      <c r="C76" s="249"/>
      <c r="D76" s="249"/>
      <c r="E76" s="249"/>
      <c r="F76" s="254"/>
      <c r="G76" s="255"/>
      <c r="H76" s="255"/>
      <c r="I76" s="255"/>
      <c r="J76" s="264">
        <f>J75*J53</f>
        <v>3.3599999999999998E-4</v>
      </c>
      <c r="K76" s="229">
        <f>K75*J53</f>
        <v>1.1552</v>
      </c>
    </row>
    <row r="77" spans="1:255" ht="17.2" customHeight="1" x14ac:dyDescent="0.25">
      <c r="A77" s="211" t="s">
        <v>55</v>
      </c>
      <c r="B77" s="249" t="s">
        <v>179</v>
      </c>
      <c r="C77" s="249"/>
      <c r="D77" s="249"/>
      <c r="E77" s="249"/>
      <c r="F77" s="254"/>
      <c r="G77" s="255"/>
      <c r="H77" s="255"/>
      <c r="I77" s="255"/>
      <c r="J77" s="264">
        <f>(7/30)/12</f>
        <v>1.9444444444444445E-2</v>
      </c>
      <c r="K77" s="229">
        <f>ROUND(J77*K35,2)</f>
        <v>55.51</v>
      </c>
      <c r="L77" s="59"/>
      <c r="M77" s="61"/>
    </row>
    <row r="78" spans="1:255" ht="17.2" customHeight="1" x14ac:dyDescent="0.25">
      <c r="A78" s="211" t="s">
        <v>67</v>
      </c>
      <c r="B78" s="212" t="s">
        <v>180</v>
      </c>
      <c r="C78" s="212"/>
      <c r="D78" s="212"/>
      <c r="E78" s="212"/>
      <c r="F78" s="254"/>
      <c r="G78" s="255"/>
      <c r="H78" s="255"/>
      <c r="I78" s="255"/>
      <c r="J78" s="264">
        <f>J54*J77</f>
        <v>7.1555555555555565E-3</v>
      </c>
      <c r="K78" s="229">
        <f>K77*J54</f>
        <v>20.427680000000002</v>
      </c>
      <c r="L78" s="62"/>
    </row>
    <row r="79" spans="1:255" s="64" customFormat="1" ht="17.2" customHeight="1" x14ac:dyDescent="0.25">
      <c r="A79" s="211" t="s">
        <v>69</v>
      </c>
      <c r="B79" s="547" t="s">
        <v>181</v>
      </c>
      <c r="C79" s="547"/>
      <c r="D79" s="547"/>
      <c r="E79" s="547"/>
      <c r="F79" s="547"/>
      <c r="G79" s="547"/>
      <c r="H79" s="547"/>
      <c r="I79" s="547"/>
      <c r="J79" s="265">
        <v>0.04</v>
      </c>
      <c r="K79" s="229">
        <f>J79*K35</f>
        <v>114.2</v>
      </c>
      <c r="IU79" s="2"/>
    </row>
    <row r="80" spans="1:255" s="64" customFormat="1" ht="17.2" customHeight="1" x14ac:dyDescent="0.25">
      <c r="A80" s="250" t="s">
        <v>175</v>
      </c>
      <c r="B80" s="266"/>
      <c r="C80" s="266"/>
      <c r="D80" s="266"/>
      <c r="E80" s="266"/>
      <c r="F80" s="266"/>
      <c r="G80" s="266"/>
      <c r="H80" s="266"/>
      <c r="I80" s="266"/>
      <c r="J80" s="267"/>
      <c r="K80" s="268">
        <f>SUM(K75:K79)</f>
        <v>205.73288000000002</v>
      </c>
      <c r="IU80" s="2"/>
    </row>
    <row r="81" spans="1:255" s="64" customFormat="1" ht="17.2" customHeight="1" x14ac:dyDescent="0.25">
      <c r="A81" s="207"/>
      <c r="B81" s="207"/>
      <c r="C81" s="207"/>
      <c r="D81" s="207"/>
      <c r="E81" s="207"/>
      <c r="F81" s="207"/>
      <c r="G81" s="207"/>
      <c r="H81" s="207"/>
      <c r="I81" s="207"/>
      <c r="J81" s="207"/>
      <c r="K81" s="208"/>
      <c r="IU81" s="2"/>
    </row>
    <row r="82" spans="1:255" ht="17.2" customHeight="1" x14ac:dyDescent="0.25">
      <c r="A82" s="545" t="s">
        <v>182</v>
      </c>
      <c r="B82" s="545"/>
      <c r="C82" s="545"/>
      <c r="D82" s="545"/>
      <c r="E82" s="545"/>
      <c r="F82" s="545"/>
      <c r="G82" s="545"/>
      <c r="H82" s="545"/>
      <c r="I82" s="545"/>
      <c r="J82" s="545"/>
      <c r="K82" s="545"/>
    </row>
    <row r="83" spans="1:255" ht="38.299999999999997" customHeight="1" x14ac:dyDescent="0.25">
      <c r="A83" s="548" t="s">
        <v>183</v>
      </c>
      <c r="B83" s="548"/>
      <c r="C83" s="548"/>
      <c r="D83" s="548"/>
      <c r="E83" s="548"/>
      <c r="F83" s="548"/>
      <c r="G83" s="548"/>
      <c r="H83" s="548"/>
      <c r="I83" s="548"/>
      <c r="J83" s="548"/>
      <c r="K83" s="548"/>
    </row>
    <row r="84" spans="1:255" ht="42.75" customHeight="1" x14ac:dyDescent="0.25">
      <c r="A84" s="548" t="s">
        <v>282</v>
      </c>
      <c r="B84" s="548"/>
      <c r="C84" s="548"/>
      <c r="D84" s="548"/>
      <c r="E84" s="548"/>
      <c r="F84" s="548"/>
      <c r="G84" s="548"/>
      <c r="H84" s="548"/>
      <c r="I84" s="548"/>
      <c r="J84" s="548"/>
      <c r="K84" s="548"/>
    </row>
    <row r="85" spans="1:255" ht="38.950000000000003" customHeight="1" x14ac:dyDescent="0.25">
      <c r="A85" s="549" t="s">
        <v>185</v>
      </c>
      <c r="B85" s="549"/>
      <c r="C85" s="270">
        <f>K35</f>
        <v>2855</v>
      </c>
      <c r="D85" s="549" t="s">
        <v>283</v>
      </c>
      <c r="E85" s="549"/>
      <c r="F85" s="550">
        <f>K71-K58-K60+K87</f>
        <v>2146.0787766666667</v>
      </c>
      <c r="G85" s="550"/>
      <c r="H85" s="269" t="s">
        <v>187</v>
      </c>
      <c r="I85" s="270">
        <f>K80</f>
        <v>205.73288000000002</v>
      </c>
      <c r="J85" s="271" t="s">
        <v>188</v>
      </c>
      <c r="K85" s="272">
        <f>C85+F85+I85</f>
        <v>5206.8116566666667</v>
      </c>
    </row>
    <row r="86" spans="1:255" ht="17.2" customHeight="1" x14ac:dyDescent="0.3">
      <c r="A86" s="223" t="s">
        <v>189</v>
      </c>
      <c r="B86" s="234"/>
      <c r="C86" s="234"/>
      <c r="D86" s="234"/>
      <c r="E86" s="234"/>
      <c r="F86" s="234"/>
      <c r="G86" s="235"/>
      <c r="H86" s="235"/>
      <c r="I86" s="236"/>
      <c r="J86" s="273" t="s">
        <v>46</v>
      </c>
      <c r="K86" s="244" t="s">
        <v>130</v>
      </c>
    </row>
    <row r="87" spans="1:255" ht="17.2" customHeight="1" x14ac:dyDescent="0.25">
      <c r="A87" s="241" t="s">
        <v>47</v>
      </c>
      <c r="B87" s="551" t="s">
        <v>190</v>
      </c>
      <c r="C87" s="551"/>
      <c r="D87" s="551"/>
      <c r="E87" s="551"/>
      <c r="F87" s="551"/>
      <c r="G87" s="551"/>
      <c r="H87" s="551"/>
      <c r="I87" s="551"/>
      <c r="J87" s="346">
        <f>'Licitante (preencher células)'!I137</f>
        <v>9.0749999999999997E-2</v>
      </c>
      <c r="K87" s="240">
        <f>ROUND(J87*(K35+K35*J54),2)</f>
        <v>354.44</v>
      </c>
    </row>
    <row r="88" spans="1:255" ht="17.2" customHeight="1" x14ac:dyDescent="0.25">
      <c r="A88" s="274" t="s">
        <v>49</v>
      </c>
      <c r="B88" s="552" t="s">
        <v>191</v>
      </c>
      <c r="C88" s="552"/>
      <c r="D88" s="552"/>
      <c r="E88" s="552"/>
      <c r="F88" s="552"/>
      <c r="G88" s="552"/>
      <c r="H88" s="552"/>
      <c r="I88" s="552"/>
      <c r="J88" s="275">
        <f>'Licitante (preencher células)'!I138</f>
        <v>2.7378507871321013E-3</v>
      </c>
      <c r="K88" s="240">
        <f>ROUND($J88*$K$85,2)</f>
        <v>14.26</v>
      </c>
    </row>
    <row r="89" spans="1:255" ht="17.2" customHeight="1" x14ac:dyDescent="0.25">
      <c r="A89" s="214" t="s">
        <v>52</v>
      </c>
      <c r="B89" s="552" t="s">
        <v>192</v>
      </c>
      <c r="C89" s="552"/>
      <c r="D89" s="552"/>
      <c r="E89" s="552"/>
      <c r="F89" s="552"/>
      <c r="G89" s="552"/>
      <c r="H89" s="552"/>
      <c r="I89" s="552"/>
      <c r="J89" s="275">
        <f>'Licitante (preencher células)'!I139</f>
        <v>2.0533880903490757E-4</v>
      </c>
      <c r="K89" s="240">
        <f>ROUND($J89*$K$85,2)</f>
        <v>1.07</v>
      </c>
    </row>
    <row r="90" spans="1:255" ht="17.2" customHeight="1" x14ac:dyDescent="0.25">
      <c r="A90" s="211" t="s">
        <v>55</v>
      </c>
      <c r="B90" s="552" t="s">
        <v>193</v>
      </c>
      <c r="C90" s="552"/>
      <c r="D90" s="552"/>
      <c r="E90" s="552"/>
      <c r="F90" s="552"/>
      <c r="G90" s="552"/>
      <c r="H90" s="552"/>
      <c r="I90" s="552"/>
      <c r="J90" s="275">
        <f>'Licitante (preencher células)'!I140</f>
        <v>3.2032854209445585E-4</v>
      </c>
      <c r="K90" s="240">
        <f>ROUND($J90*$K$85,2)</f>
        <v>1.67</v>
      </c>
    </row>
    <row r="91" spans="1:255" ht="17.2" customHeight="1" x14ac:dyDescent="0.25">
      <c r="A91" s="214" t="s">
        <v>67</v>
      </c>
      <c r="B91" s="547" t="s">
        <v>194</v>
      </c>
      <c r="C91" s="547"/>
      <c r="D91" s="547"/>
      <c r="E91" s="547"/>
      <c r="F91" s="547"/>
      <c r="G91" s="547"/>
      <c r="H91" s="547"/>
      <c r="I91" s="547"/>
      <c r="J91" s="275">
        <f>'Licitante (preencher células)'!I141</f>
        <v>6.570841889117043E-3</v>
      </c>
      <c r="K91" s="240">
        <f>ROUND((C85*0.121+(J54*(C85*0.121)))*J91+((K54-(C85*(J54-J53))+K64-K59-K60+K80)*J91),2)</f>
        <v>10.47</v>
      </c>
    </row>
    <row r="92" spans="1:255" ht="17.2" customHeight="1" x14ac:dyDescent="0.25">
      <c r="A92" s="214" t="s">
        <v>69</v>
      </c>
      <c r="B92" s="553" t="s">
        <v>195</v>
      </c>
      <c r="C92" s="553"/>
      <c r="D92" s="553"/>
      <c r="E92" s="553"/>
      <c r="F92" s="553"/>
      <c r="G92" s="553"/>
      <c r="H92" s="553"/>
      <c r="I92" s="553"/>
      <c r="J92" s="275">
        <f>'Licitante (preencher células)'!I142</f>
        <v>8.2135523613963042E-3</v>
      </c>
      <c r="K92" s="240">
        <f>ROUND(J92*(K85-C85*(J54-J53)),2)</f>
        <v>36.01</v>
      </c>
    </row>
    <row r="93" spans="1:255" ht="17.2" customHeight="1" x14ac:dyDescent="0.25">
      <c r="A93" s="211" t="s">
        <v>71</v>
      </c>
      <c r="B93" s="554" t="str">
        <f>'Licitante (preencher células)'!B143</f>
        <v>Outros (especificar)</v>
      </c>
      <c r="C93" s="554"/>
      <c r="D93" s="554"/>
      <c r="E93" s="554"/>
      <c r="F93" s="554"/>
      <c r="G93" s="554"/>
      <c r="H93" s="554"/>
      <c r="I93" s="554"/>
      <c r="J93" s="275">
        <f>'Licitante (preencher células)'!I143</f>
        <v>0</v>
      </c>
      <c r="K93" s="240">
        <f>TRUNC((J93*K85),2)</f>
        <v>0</v>
      </c>
    </row>
    <row r="94" spans="1:255" ht="17.2" customHeight="1" x14ac:dyDescent="0.25">
      <c r="A94" s="211" t="s">
        <v>72</v>
      </c>
      <c r="B94" s="554" t="str">
        <f>'Licitante (preencher células)'!B144</f>
        <v>Outros (especificar)</v>
      </c>
      <c r="C94" s="554"/>
      <c r="D94" s="554"/>
      <c r="E94" s="554"/>
      <c r="F94" s="554"/>
      <c r="G94" s="554"/>
      <c r="H94" s="554"/>
      <c r="I94" s="554"/>
      <c r="J94" s="275">
        <f>'Licitante (preencher células)'!I144</f>
        <v>0</v>
      </c>
      <c r="K94" s="240">
        <f>TRUNC((J94*K85),2)</f>
        <v>0</v>
      </c>
    </row>
    <row r="95" spans="1:255" s="64" customFormat="1" ht="17.2" customHeight="1" x14ac:dyDescent="0.25">
      <c r="A95" s="250" t="s">
        <v>175</v>
      </c>
      <c r="B95" s="251"/>
      <c r="C95" s="251"/>
      <c r="D95" s="251"/>
      <c r="E95" s="251"/>
      <c r="F95" s="251"/>
      <c r="G95" s="251"/>
      <c r="H95" s="251"/>
      <c r="I95" s="276"/>
      <c r="J95" s="277"/>
      <c r="K95" s="268">
        <f>SUM(K87:K94)</f>
        <v>417.92</v>
      </c>
      <c r="IU95" s="2"/>
    </row>
    <row r="96" spans="1:255" ht="17.2" customHeight="1" x14ac:dyDescent="0.25">
      <c r="A96" s="207"/>
      <c r="B96" s="207"/>
      <c r="C96" s="207"/>
      <c r="D96" s="207"/>
      <c r="E96" s="207"/>
      <c r="F96" s="207"/>
      <c r="G96" s="207"/>
      <c r="H96" s="207"/>
      <c r="I96" s="207"/>
      <c r="J96" s="207"/>
      <c r="K96" s="208"/>
    </row>
    <row r="97" spans="1:255" ht="17.2" customHeight="1" x14ac:dyDescent="0.25">
      <c r="A97" s="538" t="s">
        <v>196</v>
      </c>
      <c r="B97" s="538"/>
      <c r="C97" s="538"/>
      <c r="D97" s="538"/>
      <c r="E97" s="538"/>
      <c r="F97" s="538"/>
      <c r="G97" s="538"/>
      <c r="H97" s="538"/>
      <c r="I97" s="538"/>
      <c r="J97" s="538"/>
      <c r="K97" s="538"/>
    </row>
    <row r="98" spans="1:255" ht="17.2" customHeight="1" x14ac:dyDescent="0.25">
      <c r="A98" s="555" t="s">
        <v>197</v>
      </c>
      <c r="B98" s="555"/>
      <c r="C98" s="555"/>
      <c r="D98" s="555"/>
      <c r="E98" s="555"/>
      <c r="F98" s="555"/>
      <c r="G98" s="555"/>
      <c r="H98" s="555"/>
      <c r="I98" s="555"/>
      <c r="J98" s="555"/>
      <c r="K98" s="279" t="s">
        <v>130</v>
      </c>
    </row>
    <row r="99" spans="1:255" ht="17.2" customHeight="1" x14ac:dyDescent="0.25">
      <c r="A99" s="280" t="s">
        <v>47</v>
      </c>
      <c r="B99" s="556" t="s">
        <v>198</v>
      </c>
      <c r="C99" s="556"/>
      <c r="D99" s="556"/>
      <c r="E99" s="556"/>
      <c r="F99" s="556"/>
      <c r="G99" s="556"/>
      <c r="H99" s="556"/>
      <c r="I99" s="556"/>
      <c r="J99" s="556"/>
      <c r="K99" s="281">
        <v>0</v>
      </c>
    </row>
    <row r="100" spans="1:255" s="64" customFormat="1" ht="17.2" customHeight="1" x14ac:dyDescent="0.25">
      <c r="A100" s="250" t="s">
        <v>175</v>
      </c>
      <c r="B100" s="251"/>
      <c r="C100" s="251"/>
      <c r="D100" s="251"/>
      <c r="E100" s="251"/>
      <c r="F100" s="251"/>
      <c r="G100" s="251"/>
      <c r="H100" s="251"/>
      <c r="I100" s="557"/>
      <c r="J100" s="557"/>
      <c r="K100" s="268">
        <f>K99</f>
        <v>0</v>
      </c>
      <c r="IU100" s="2"/>
    </row>
    <row r="101" spans="1:255" ht="17.2" customHeight="1" x14ac:dyDescent="0.25">
      <c r="A101" s="207"/>
      <c r="B101" s="207"/>
      <c r="C101" s="207"/>
      <c r="D101" s="207"/>
      <c r="E101" s="207"/>
      <c r="F101" s="207"/>
      <c r="G101" s="207"/>
      <c r="H101" s="207"/>
      <c r="I101" s="207"/>
      <c r="J101" s="207"/>
      <c r="K101" s="208"/>
    </row>
    <row r="102" spans="1:255" s="3" customFormat="1" ht="17.2" customHeight="1" x14ac:dyDescent="0.25">
      <c r="A102" s="529" t="s">
        <v>199</v>
      </c>
      <c r="B102" s="529"/>
      <c r="C102" s="529"/>
      <c r="D102" s="529"/>
      <c r="E102" s="529"/>
      <c r="F102" s="529"/>
      <c r="G102" s="529"/>
      <c r="H102" s="529"/>
      <c r="I102" s="529"/>
      <c r="J102" s="529"/>
      <c r="K102" s="529"/>
    </row>
    <row r="103" spans="1:255" ht="17.2" customHeight="1" x14ac:dyDescent="0.25">
      <c r="A103" s="555" t="s">
        <v>200</v>
      </c>
      <c r="B103" s="555"/>
      <c r="C103" s="555"/>
      <c r="D103" s="555"/>
      <c r="E103" s="555"/>
      <c r="F103" s="555"/>
      <c r="G103" s="555"/>
      <c r="H103" s="555"/>
      <c r="I103" s="555"/>
      <c r="J103" s="555"/>
      <c r="K103" s="279" t="s">
        <v>130</v>
      </c>
    </row>
    <row r="104" spans="1:255" ht="17.2" customHeight="1" x14ac:dyDescent="0.25">
      <c r="A104" s="282" t="s">
        <v>201</v>
      </c>
      <c r="B104" s="539" t="s">
        <v>202</v>
      </c>
      <c r="C104" s="539"/>
      <c r="D104" s="539"/>
      <c r="E104" s="539"/>
      <c r="F104" s="254"/>
      <c r="G104" s="255"/>
      <c r="H104" s="255"/>
      <c r="I104" s="255"/>
      <c r="J104" s="255"/>
      <c r="K104" s="283">
        <f>K95</f>
        <v>417.92</v>
      </c>
    </row>
    <row r="105" spans="1:255" ht="17.2" customHeight="1" x14ac:dyDescent="0.25">
      <c r="A105" s="282" t="s">
        <v>203</v>
      </c>
      <c r="B105" s="539" t="s">
        <v>204</v>
      </c>
      <c r="C105" s="539"/>
      <c r="D105" s="539"/>
      <c r="E105" s="539"/>
      <c r="F105" s="284"/>
      <c r="G105" s="284"/>
      <c r="H105" s="284"/>
      <c r="I105" s="284"/>
      <c r="J105" s="284"/>
      <c r="K105" s="283">
        <f>K100</f>
        <v>0</v>
      </c>
    </row>
    <row r="106" spans="1:255" s="3" customFormat="1" ht="17.2" customHeight="1" x14ac:dyDescent="0.25">
      <c r="A106" s="250" t="s">
        <v>175</v>
      </c>
      <c r="B106" s="251"/>
      <c r="C106" s="251"/>
      <c r="D106" s="251"/>
      <c r="E106" s="251"/>
      <c r="F106" s="251"/>
      <c r="G106" s="251"/>
      <c r="H106" s="251"/>
      <c r="I106" s="251"/>
      <c r="J106" s="276"/>
      <c r="K106" s="257">
        <f>SUM(K104:K105)</f>
        <v>417.92</v>
      </c>
      <c r="L106" s="49"/>
    </row>
    <row r="107" spans="1:255" ht="17.2" customHeight="1" x14ac:dyDescent="0.25">
      <c r="A107" s="207"/>
      <c r="B107" s="207"/>
      <c r="C107" s="207"/>
      <c r="D107" s="207"/>
      <c r="E107" s="207"/>
      <c r="F107" s="207"/>
      <c r="G107" s="207"/>
      <c r="H107" s="207"/>
      <c r="I107" s="207"/>
      <c r="J107" s="207"/>
      <c r="K107" s="208"/>
    </row>
    <row r="108" spans="1:255" s="3" customFormat="1" ht="17.2" customHeight="1" x14ac:dyDescent="0.25">
      <c r="A108" s="558" t="s">
        <v>205</v>
      </c>
      <c r="B108" s="558"/>
      <c r="C108" s="558"/>
      <c r="D108" s="558"/>
      <c r="E108" s="558"/>
      <c r="F108" s="558"/>
      <c r="G108" s="558"/>
      <c r="H108" s="558"/>
      <c r="I108" s="558"/>
      <c r="J108" s="558"/>
      <c r="K108" s="558"/>
    </row>
    <row r="109" spans="1:255" ht="17.2" customHeight="1" x14ac:dyDescent="0.25">
      <c r="A109" s="555" t="s">
        <v>206</v>
      </c>
      <c r="B109" s="555"/>
      <c r="C109" s="555"/>
      <c r="D109" s="555"/>
      <c r="E109" s="555"/>
      <c r="F109" s="555"/>
      <c r="G109" s="555"/>
      <c r="H109" s="555"/>
      <c r="I109" s="555"/>
      <c r="J109" s="555"/>
      <c r="K109" s="279" t="s">
        <v>130</v>
      </c>
    </row>
    <row r="110" spans="1:255" ht="17.2" customHeight="1" x14ac:dyDescent="0.25">
      <c r="A110" s="211" t="s">
        <v>47</v>
      </c>
      <c r="B110" s="539" t="s">
        <v>207</v>
      </c>
      <c r="C110" s="539"/>
      <c r="D110" s="539"/>
      <c r="E110" s="539"/>
      <c r="F110" s="254"/>
      <c r="G110" s="255"/>
      <c r="H110" s="255"/>
      <c r="I110" s="255"/>
      <c r="J110" s="255"/>
      <c r="K110" s="285">
        <f>'Licitante (preencher células)'!I157</f>
        <v>121.93666666666667</v>
      </c>
    </row>
    <row r="111" spans="1:255" s="3" customFormat="1" ht="17.2" customHeight="1" x14ac:dyDescent="0.25">
      <c r="A111" s="250" t="s">
        <v>175</v>
      </c>
      <c r="B111" s="251"/>
      <c r="C111" s="251"/>
      <c r="D111" s="251"/>
      <c r="E111" s="251"/>
      <c r="F111" s="251"/>
      <c r="G111" s="251"/>
      <c r="H111" s="251"/>
      <c r="I111" s="251"/>
      <c r="J111" s="276"/>
      <c r="K111" s="257">
        <f>SUM(K110:K110)</f>
        <v>121.93666666666667</v>
      </c>
      <c r="L111" s="49"/>
    </row>
    <row r="112" spans="1:255" ht="17.2" customHeight="1" x14ac:dyDescent="0.25">
      <c r="A112" s="207"/>
      <c r="B112" s="207"/>
      <c r="C112" s="207"/>
      <c r="D112" s="207"/>
      <c r="E112" s="207"/>
      <c r="F112" s="207"/>
      <c r="G112" s="207"/>
      <c r="H112" s="207"/>
      <c r="I112" s="207"/>
      <c r="J112" s="207"/>
      <c r="K112" s="208"/>
    </row>
    <row r="113" spans="1:255" s="3" customFormat="1" ht="17.2" customHeight="1" x14ac:dyDescent="0.25">
      <c r="A113" s="559" t="s">
        <v>208</v>
      </c>
      <c r="B113" s="559"/>
      <c r="C113" s="559"/>
      <c r="D113" s="559"/>
      <c r="E113" s="559"/>
      <c r="F113" s="559"/>
      <c r="G113" s="559"/>
      <c r="H113" s="559"/>
      <c r="I113" s="559"/>
      <c r="J113" s="559"/>
      <c r="K113" s="286">
        <f>K35+K71+K80+K106+K111</f>
        <v>5976.9583233333324</v>
      </c>
      <c r="L113" s="49"/>
    </row>
    <row r="114" spans="1:255" ht="17.2" customHeight="1" x14ac:dyDescent="0.25">
      <c r="A114" s="207"/>
      <c r="B114" s="207"/>
      <c r="C114" s="207"/>
      <c r="D114" s="207"/>
      <c r="E114" s="207"/>
      <c r="F114" s="207"/>
      <c r="G114" s="207"/>
      <c r="H114" s="207"/>
      <c r="I114" s="207"/>
      <c r="J114" s="207"/>
      <c r="K114" s="208"/>
    </row>
    <row r="115" spans="1:255" ht="17.2" customHeight="1" x14ac:dyDescent="0.25">
      <c r="A115" s="560" t="s">
        <v>209</v>
      </c>
      <c r="B115" s="560"/>
      <c r="C115" s="560"/>
      <c r="D115" s="560"/>
      <c r="E115" s="560"/>
      <c r="F115" s="560"/>
      <c r="G115" s="560"/>
      <c r="H115" s="560"/>
      <c r="I115" s="560"/>
      <c r="J115" s="560"/>
      <c r="K115" s="560"/>
    </row>
    <row r="116" spans="1:255" ht="17.2" customHeight="1" x14ac:dyDescent="0.25">
      <c r="A116" s="278" t="s">
        <v>210</v>
      </c>
      <c r="B116" s="287"/>
      <c r="C116" s="287"/>
      <c r="D116" s="287"/>
      <c r="E116" s="287"/>
      <c r="F116" s="287"/>
      <c r="G116" s="287"/>
      <c r="H116" s="287"/>
      <c r="I116" s="288"/>
      <c r="J116" s="289" t="s">
        <v>46</v>
      </c>
      <c r="K116" s="279" t="s">
        <v>130</v>
      </c>
    </row>
    <row r="117" spans="1:255" ht="17.2" customHeight="1" x14ac:dyDescent="0.25">
      <c r="A117" s="214" t="s">
        <v>47</v>
      </c>
      <c r="B117" s="290" t="s">
        <v>211</v>
      </c>
      <c r="C117" s="290"/>
      <c r="D117" s="290"/>
      <c r="E117" s="290"/>
      <c r="F117" s="290"/>
      <c r="G117" s="290"/>
      <c r="H117" s="290"/>
      <c r="I117" s="290"/>
      <c r="J117" s="291">
        <f>'Licitante (preencher células)'!G161</f>
        <v>0.06</v>
      </c>
      <c r="K117" s="240">
        <f>J117*K113</f>
        <v>358.61749939999993</v>
      </c>
      <c r="M117" s="90"/>
    </row>
    <row r="118" spans="1:255" ht="17.2" customHeight="1" x14ac:dyDescent="0.25">
      <c r="A118" s="211" t="s">
        <v>49</v>
      </c>
      <c r="B118" s="292" t="s">
        <v>90</v>
      </c>
      <c r="C118" s="292"/>
      <c r="D118" s="292"/>
      <c r="E118" s="292"/>
      <c r="F118" s="292"/>
      <c r="G118" s="292"/>
      <c r="H118" s="292"/>
      <c r="I118" s="293"/>
      <c r="J118" s="294">
        <f>'Licitante (preencher células)'!G162</f>
        <v>6.7900000000000002E-2</v>
      </c>
      <c r="K118" s="240">
        <f>J118*(K113+K117)</f>
        <v>430.18559836359327</v>
      </c>
    </row>
    <row r="119" spans="1:255" s="64" customFormat="1" ht="17.2" customHeight="1" x14ac:dyDescent="0.25">
      <c r="A119" s="530" t="s">
        <v>52</v>
      </c>
      <c r="B119" s="292" t="s">
        <v>212</v>
      </c>
      <c r="C119" s="292"/>
      <c r="D119" s="292"/>
      <c r="E119" s="292"/>
      <c r="F119" s="292"/>
      <c r="G119" s="292"/>
      <c r="H119" s="292"/>
      <c r="I119" s="295" t="s">
        <v>213</v>
      </c>
      <c r="J119" s="561">
        <f>'Licitante (preencher células)'!E170</f>
        <v>0.1225</v>
      </c>
      <c r="K119" s="562">
        <f>J119*K134</f>
        <v>944.50800465455666</v>
      </c>
      <c r="IU119" s="2"/>
    </row>
    <row r="120" spans="1:255" s="64" customFormat="1" ht="17.2" customHeight="1" x14ac:dyDescent="0.25">
      <c r="A120" s="530"/>
      <c r="B120" s="227"/>
      <c r="C120" s="563" t="s">
        <v>214</v>
      </c>
      <c r="D120" s="563"/>
      <c r="E120" s="563"/>
      <c r="F120" s="296" t="s">
        <v>215</v>
      </c>
      <c r="G120" s="297"/>
      <c r="H120" s="297"/>
      <c r="I120" s="298">
        <f>'Licitante (preencher células)'!D165</f>
        <v>1.6500000000000001E-2</v>
      </c>
      <c r="J120" s="561"/>
      <c r="K120" s="562"/>
      <c r="IU120" s="2"/>
    </row>
    <row r="121" spans="1:255" s="64" customFormat="1" ht="17.2" customHeight="1" x14ac:dyDescent="0.25">
      <c r="A121" s="530"/>
      <c r="B121" s="207"/>
      <c r="C121" s="207"/>
      <c r="D121" s="207"/>
      <c r="E121" s="207"/>
      <c r="F121" s="296" t="s">
        <v>216</v>
      </c>
      <c r="G121" s="297"/>
      <c r="H121" s="297"/>
      <c r="I121" s="298">
        <f>'Licitante (preencher células)'!D166</f>
        <v>7.5999999999999998E-2</v>
      </c>
      <c r="J121" s="561"/>
      <c r="K121" s="562"/>
      <c r="IU121" s="2"/>
    </row>
    <row r="122" spans="1:255" s="64" customFormat="1" ht="17.2" customHeight="1" x14ac:dyDescent="0.25">
      <c r="A122" s="530"/>
      <c r="B122" s="207"/>
      <c r="C122" s="563" t="s">
        <v>97</v>
      </c>
      <c r="D122" s="563"/>
      <c r="E122" s="563"/>
      <c r="F122" s="296" t="s">
        <v>217</v>
      </c>
      <c r="G122" s="297"/>
      <c r="H122" s="297"/>
      <c r="I122" s="298">
        <f>'Licitante (preencher células)'!D170</f>
        <v>0.03</v>
      </c>
      <c r="J122" s="561"/>
      <c r="K122" s="562"/>
      <c r="IU122" s="2"/>
    </row>
    <row r="123" spans="1:255" s="3" customFormat="1" ht="17.2" customHeight="1" x14ac:dyDescent="0.25">
      <c r="A123" s="250" t="s">
        <v>218</v>
      </c>
      <c r="B123" s="251"/>
      <c r="C123" s="251"/>
      <c r="D123" s="251"/>
      <c r="E123" s="251"/>
      <c r="F123" s="251"/>
      <c r="G123" s="251"/>
      <c r="H123" s="251"/>
      <c r="I123" s="266"/>
      <c r="J123" s="251"/>
      <c r="K123" s="268">
        <f>SUM(K117:K119)</f>
        <v>1733.3111024181499</v>
      </c>
      <c r="L123" s="98"/>
    </row>
    <row r="124" spans="1:255" s="64" customFormat="1" ht="17.2" customHeight="1" x14ac:dyDescent="0.35">
      <c r="A124" s="228"/>
      <c r="B124" s="228"/>
      <c r="C124" s="228"/>
      <c r="D124" s="228"/>
      <c r="E124" s="228"/>
      <c r="F124" s="228"/>
      <c r="G124" s="228"/>
      <c r="H124" s="228"/>
      <c r="I124" s="228"/>
      <c r="J124" s="228"/>
      <c r="K124" s="299"/>
      <c r="IU124" s="2"/>
    </row>
    <row r="125" spans="1:255" ht="17.2" customHeight="1" x14ac:dyDescent="0.25">
      <c r="A125" s="564" t="s">
        <v>219</v>
      </c>
      <c r="B125" s="564"/>
      <c r="C125" s="564"/>
      <c r="D125" s="564"/>
      <c r="E125" s="564"/>
      <c r="F125" s="564"/>
      <c r="G125" s="564"/>
      <c r="H125" s="564"/>
      <c r="I125" s="564"/>
      <c r="J125" s="564"/>
      <c r="K125" s="300"/>
    </row>
    <row r="126" spans="1:255" ht="17.2" customHeight="1" x14ac:dyDescent="0.25">
      <c r="A126" s="565" t="s">
        <v>220</v>
      </c>
      <c r="B126" s="565"/>
      <c r="C126" s="565"/>
      <c r="D126" s="565"/>
      <c r="E126" s="565"/>
      <c r="F126" s="565"/>
      <c r="G126" s="565"/>
      <c r="H126" s="565"/>
      <c r="I126" s="565"/>
      <c r="J126" s="565"/>
      <c r="K126" s="279" t="s">
        <v>130</v>
      </c>
    </row>
    <row r="127" spans="1:255" ht="17.2" customHeight="1" x14ac:dyDescent="0.25">
      <c r="A127" s="211" t="s">
        <v>47</v>
      </c>
      <c r="B127" s="292" t="s">
        <v>128</v>
      </c>
      <c r="C127" s="212"/>
      <c r="D127" s="212"/>
      <c r="E127" s="212"/>
      <c r="F127" s="212"/>
      <c r="G127" s="212"/>
      <c r="H127" s="212"/>
      <c r="I127" s="212"/>
      <c r="J127" s="212"/>
      <c r="K127" s="229">
        <f>K35</f>
        <v>2855</v>
      </c>
    </row>
    <row r="128" spans="1:255" ht="17.2" customHeight="1" x14ac:dyDescent="0.25">
      <c r="A128" s="211" t="s">
        <v>49</v>
      </c>
      <c r="B128" s="292" t="s">
        <v>221</v>
      </c>
      <c r="C128" s="212"/>
      <c r="D128" s="212"/>
      <c r="E128" s="212"/>
      <c r="F128" s="212"/>
      <c r="G128" s="212"/>
      <c r="H128" s="212"/>
      <c r="I128" s="212"/>
      <c r="J128" s="212"/>
      <c r="K128" s="229">
        <f>K71</f>
        <v>2376.3687766666667</v>
      </c>
    </row>
    <row r="129" spans="1:13" ht="17.2" customHeight="1" x14ac:dyDescent="0.25">
      <c r="A129" s="211" t="s">
        <v>52</v>
      </c>
      <c r="B129" s="292" t="s">
        <v>176</v>
      </c>
      <c r="C129" s="212"/>
      <c r="D129" s="212"/>
      <c r="E129" s="212"/>
      <c r="F129" s="212"/>
      <c r="G129" s="212"/>
      <c r="H129" s="212"/>
      <c r="I129" s="212"/>
      <c r="J129" s="212"/>
      <c r="K129" s="229">
        <f>K80</f>
        <v>205.73288000000002</v>
      </c>
    </row>
    <row r="130" spans="1:13" ht="17.2" customHeight="1" x14ac:dyDescent="0.25">
      <c r="A130" s="211" t="s">
        <v>55</v>
      </c>
      <c r="B130" s="292" t="s">
        <v>182</v>
      </c>
      <c r="C130" s="212"/>
      <c r="D130" s="212"/>
      <c r="E130" s="212"/>
      <c r="F130" s="212"/>
      <c r="G130" s="212"/>
      <c r="H130" s="212"/>
      <c r="I130" s="212"/>
      <c r="J130" s="212"/>
      <c r="K130" s="229">
        <f>K106</f>
        <v>417.92</v>
      </c>
    </row>
    <row r="131" spans="1:13" ht="17.2" customHeight="1" x14ac:dyDescent="0.35">
      <c r="A131" s="211" t="s">
        <v>67</v>
      </c>
      <c r="B131" s="292" t="s">
        <v>222</v>
      </c>
      <c r="C131" s="212"/>
      <c r="D131" s="212"/>
      <c r="E131" s="212"/>
      <c r="F131" s="212"/>
      <c r="G131" s="212"/>
      <c r="H131" s="212"/>
      <c r="I131" s="228"/>
      <c r="J131" s="228"/>
      <c r="K131" s="229">
        <f>K111</f>
        <v>121.93666666666667</v>
      </c>
    </row>
    <row r="132" spans="1:13" ht="17.2" customHeight="1" x14ac:dyDescent="0.25">
      <c r="A132" s="566" t="s">
        <v>223</v>
      </c>
      <c r="B132" s="566"/>
      <c r="C132" s="566"/>
      <c r="D132" s="566"/>
      <c r="E132" s="566"/>
      <c r="F132" s="566"/>
      <c r="G132" s="566"/>
      <c r="H132" s="566"/>
      <c r="I132" s="566"/>
      <c r="J132" s="566"/>
      <c r="K132" s="301">
        <f>SUM(K127:K131)</f>
        <v>5976.9583233333324</v>
      </c>
    </row>
    <row r="133" spans="1:13" ht="17.2" customHeight="1" x14ac:dyDescent="0.35">
      <c r="A133" s="241" t="s">
        <v>69</v>
      </c>
      <c r="B133" s="293" t="s">
        <v>224</v>
      </c>
      <c r="C133" s="227"/>
      <c r="D133" s="227"/>
      <c r="E133" s="227"/>
      <c r="F133" s="228"/>
      <c r="G133" s="227"/>
      <c r="H133" s="227"/>
      <c r="I133" s="227"/>
      <c r="J133" s="228"/>
      <c r="K133" s="229">
        <f>K123</f>
        <v>1733.3111024181499</v>
      </c>
    </row>
    <row r="134" spans="1:13" ht="17.2" customHeight="1" x14ac:dyDescent="0.25">
      <c r="A134" s="567" t="s">
        <v>225</v>
      </c>
      <c r="B134" s="567"/>
      <c r="C134" s="567"/>
      <c r="D134" s="567"/>
      <c r="E134" s="567"/>
      <c r="F134" s="567"/>
      <c r="G134" s="567"/>
      <c r="H134" s="567"/>
      <c r="I134" s="567"/>
      <c r="J134" s="567"/>
      <c r="K134" s="302">
        <f>(K132+K117+K118)/(1-(J119))</f>
        <v>7710.2694257514831</v>
      </c>
      <c r="M134" s="62"/>
    </row>
    <row r="135" spans="1:13" ht="17.2" customHeight="1" thickBot="1" x14ac:dyDescent="0.3">
      <c r="A135" s="207"/>
      <c r="B135" s="207"/>
      <c r="C135" s="207"/>
      <c r="D135" s="207"/>
      <c r="E135" s="207"/>
      <c r="F135" s="207"/>
      <c r="G135" s="207"/>
      <c r="H135" s="207"/>
      <c r="I135" s="207"/>
      <c r="J135" s="207"/>
      <c r="K135" s="208"/>
    </row>
    <row r="136" spans="1:13" ht="26.2" customHeight="1" x14ac:dyDescent="0.25">
      <c r="A136" s="568" t="s">
        <v>226</v>
      </c>
      <c r="B136" s="568"/>
      <c r="C136" s="568"/>
      <c r="D136" s="568"/>
      <c r="E136" s="568"/>
      <c r="F136" s="568"/>
      <c r="G136" s="568"/>
      <c r="H136" s="568"/>
      <c r="I136" s="568"/>
      <c r="J136" s="568"/>
      <c r="K136" s="568"/>
    </row>
    <row r="137" spans="1:13" x14ac:dyDescent="0.25">
      <c r="A137" s="569"/>
      <c r="B137" s="569"/>
      <c r="C137" s="569"/>
      <c r="D137" s="569"/>
      <c r="E137" s="569"/>
      <c r="F137" s="569"/>
      <c r="G137" s="569"/>
      <c r="H137" s="569"/>
      <c r="I137" s="569"/>
      <c r="J137" s="569"/>
      <c r="K137" s="569"/>
    </row>
    <row r="138" spans="1:13" x14ac:dyDescent="0.25">
      <c r="A138" s="570" t="s">
        <v>227</v>
      </c>
      <c r="B138" s="570"/>
      <c r="C138" s="570"/>
      <c r="D138" s="570"/>
      <c r="E138" s="570"/>
      <c r="F138" s="570"/>
      <c r="G138" s="570"/>
      <c r="H138" s="570"/>
      <c r="I138" s="570"/>
      <c r="J138" s="570"/>
      <c r="K138" s="570"/>
    </row>
    <row r="139" spans="1:13" ht="14" x14ac:dyDescent="0.35">
      <c r="A139" s="571" t="s">
        <v>228</v>
      </c>
      <c r="B139" s="571"/>
      <c r="C139" s="571"/>
      <c r="D139" s="571"/>
      <c r="E139" s="571"/>
      <c r="F139" s="571"/>
      <c r="G139" s="571"/>
      <c r="H139" s="571"/>
      <c r="I139" s="571"/>
      <c r="J139" s="571"/>
      <c r="K139" s="303">
        <f>K35/220</f>
        <v>12.977272727272727</v>
      </c>
    </row>
    <row r="140" spans="1:13" ht="14" x14ac:dyDescent="0.35">
      <c r="A140" s="571" t="s">
        <v>229</v>
      </c>
      <c r="B140" s="571"/>
      <c r="C140" s="571"/>
      <c r="D140" s="571"/>
      <c r="E140" s="571"/>
      <c r="F140" s="571"/>
      <c r="G140" s="571"/>
      <c r="H140" s="571"/>
      <c r="I140" s="571"/>
      <c r="J140" s="304">
        <v>0.5</v>
      </c>
      <c r="K140" s="303">
        <f>K139+(K139*J140)</f>
        <v>19.46590909090909</v>
      </c>
    </row>
    <row r="141" spans="1:13" ht="72" customHeight="1" x14ac:dyDescent="0.35">
      <c r="A141" s="572" t="s">
        <v>230</v>
      </c>
      <c r="B141" s="572"/>
      <c r="C141" s="305" t="s">
        <v>231</v>
      </c>
      <c r="D141" s="306">
        <v>25</v>
      </c>
      <c r="E141" s="305" t="s">
        <v>232</v>
      </c>
      <c r="F141" s="306">
        <v>5</v>
      </c>
      <c r="G141" s="307"/>
      <c r="H141" s="307"/>
      <c r="I141" s="308"/>
      <c r="J141" s="309"/>
      <c r="K141" s="310">
        <f>(K140/D141)*F141</f>
        <v>3.8931818181818176</v>
      </c>
    </row>
    <row r="142" spans="1:13" ht="14" x14ac:dyDescent="0.35">
      <c r="A142" s="571" t="s">
        <v>233</v>
      </c>
      <c r="B142" s="571"/>
      <c r="C142" s="571"/>
      <c r="D142" s="571"/>
      <c r="E142" s="571"/>
      <c r="F142" s="571"/>
      <c r="G142" s="571"/>
      <c r="H142" s="571"/>
      <c r="I142" s="571"/>
      <c r="J142" s="304">
        <f>J41+J54+J87</f>
        <v>0.57233333333333336</v>
      </c>
      <c r="K142" s="303">
        <f>(K140+K141)*J142</f>
        <v>13.369186363636365</v>
      </c>
    </row>
    <row r="143" spans="1:13" ht="14" x14ac:dyDescent="0.35">
      <c r="A143" s="571" t="s">
        <v>234</v>
      </c>
      <c r="B143" s="571"/>
      <c r="C143" s="571"/>
      <c r="D143" s="571"/>
      <c r="E143" s="571"/>
      <c r="F143" s="571"/>
      <c r="G143" s="571"/>
      <c r="H143" s="571"/>
      <c r="I143" s="571"/>
      <c r="J143" s="304">
        <f>J117</f>
        <v>0.06</v>
      </c>
      <c r="K143" s="303">
        <f>(K140+K141+K142)*J143</f>
        <v>2.2036966363636363</v>
      </c>
    </row>
    <row r="144" spans="1:13" ht="14" x14ac:dyDescent="0.35">
      <c r="A144" s="571" t="s">
        <v>90</v>
      </c>
      <c r="B144" s="571"/>
      <c r="C144" s="571"/>
      <c r="D144" s="571"/>
      <c r="E144" s="571"/>
      <c r="F144" s="571"/>
      <c r="G144" s="571"/>
      <c r="H144" s="571"/>
      <c r="I144" s="571"/>
      <c r="J144" s="304">
        <f>J118</f>
        <v>6.7900000000000002E-2</v>
      </c>
      <c r="K144" s="303">
        <f>(K140+K141+K142+K143)*J144</f>
        <v>2.6434810284272729</v>
      </c>
    </row>
    <row r="145" spans="1:11" ht="11.95" customHeight="1" x14ac:dyDescent="0.35">
      <c r="A145" s="573" t="s">
        <v>212</v>
      </c>
      <c r="B145" s="573"/>
      <c r="C145" s="573"/>
      <c r="D145" s="573"/>
      <c r="E145" s="573"/>
      <c r="F145" s="573"/>
      <c r="G145" s="573"/>
      <c r="H145" s="573"/>
      <c r="I145" s="573"/>
      <c r="J145" s="311">
        <f>J119</f>
        <v>0.1225</v>
      </c>
      <c r="K145" s="303">
        <f>((K140+K141+K142+K143+K144)/(1-J145))*J145</f>
        <v>5.8039808887133653</v>
      </c>
    </row>
    <row r="146" spans="1:11" ht="12.8" customHeight="1" x14ac:dyDescent="0.25">
      <c r="A146" s="574" t="s">
        <v>235</v>
      </c>
      <c r="B146" s="574"/>
      <c r="C146" s="574"/>
      <c r="D146" s="574"/>
      <c r="E146" s="574"/>
      <c r="F146" s="574"/>
      <c r="G146" s="574"/>
      <c r="H146" s="574"/>
      <c r="I146" s="574"/>
      <c r="J146" s="574"/>
      <c r="K146" s="312">
        <f>SUM(K140:K145)</f>
        <v>47.379435826231557</v>
      </c>
    </row>
    <row r="147" spans="1:11" ht="11.95" customHeight="1" x14ac:dyDescent="0.35">
      <c r="A147" s="575"/>
      <c r="B147" s="575"/>
      <c r="C147" s="575"/>
      <c r="D147" s="575"/>
      <c r="E147" s="575"/>
      <c r="F147" s="575"/>
      <c r="G147" s="575"/>
      <c r="H147" s="575"/>
      <c r="I147" s="575"/>
      <c r="J147" s="575"/>
      <c r="K147" s="575"/>
    </row>
    <row r="148" spans="1:11" x14ac:dyDescent="0.25">
      <c r="A148" s="570" t="s">
        <v>236</v>
      </c>
      <c r="B148" s="570"/>
      <c r="C148" s="570"/>
      <c r="D148" s="570"/>
      <c r="E148" s="570"/>
      <c r="F148" s="570"/>
      <c r="G148" s="570"/>
      <c r="H148" s="570"/>
      <c r="I148" s="570"/>
      <c r="J148" s="570"/>
      <c r="K148" s="570"/>
    </row>
    <row r="149" spans="1:11" ht="14" x14ac:dyDescent="0.35">
      <c r="A149" s="571" t="s">
        <v>228</v>
      </c>
      <c r="B149" s="571"/>
      <c r="C149" s="571"/>
      <c r="D149" s="571"/>
      <c r="E149" s="571"/>
      <c r="F149" s="571"/>
      <c r="G149" s="571"/>
      <c r="H149" s="571"/>
      <c r="I149" s="571"/>
      <c r="J149" s="571"/>
      <c r="K149" s="303">
        <f>K139</f>
        <v>12.977272727272727</v>
      </c>
    </row>
    <row r="150" spans="1:11" ht="14" x14ac:dyDescent="0.35">
      <c r="A150" s="571" t="s">
        <v>237</v>
      </c>
      <c r="B150" s="571"/>
      <c r="C150" s="571"/>
      <c r="D150" s="571"/>
      <c r="E150" s="571"/>
      <c r="F150" s="571"/>
      <c r="G150" s="571"/>
      <c r="H150" s="571"/>
      <c r="I150" s="571"/>
      <c r="J150" s="304">
        <v>1</v>
      </c>
      <c r="K150" s="303">
        <f>K149+(K149*J150)</f>
        <v>25.954545454545453</v>
      </c>
    </row>
    <row r="151" spans="1:11" ht="72" customHeight="1" x14ac:dyDescent="0.35">
      <c r="A151" s="572" t="s">
        <v>230</v>
      </c>
      <c r="B151" s="572"/>
      <c r="C151" s="305" t="s">
        <v>231</v>
      </c>
      <c r="D151" s="306">
        <v>25</v>
      </c>
      <c r="E151" s="305" t="s">
        <v>238</v>
      </c>
      <c r="F151" s="306">
        <v>5</v>
      </c>
      <c r="G151" s="307"/>
      <c r="H151" s="307"/>
      <c r="I151" s="308"/>
      <c r="J151" s="309"/>
      <c r="K151" s="310">
        <f>(K150/D151)*F151</f>
        <v>5.1909090909090905</v>
      </c>
    </row>
    <row r="152" spans="1:11" ht="14" x14ac:dyDescent="0.35">
      <c r="A152" s="571" t="s">
        <v>233</v>
      </c>
      <c r="B152" s="571"/>
      <c r="C152" s="571"/>
      <c r="D152" s="571"/>
      <c r="E152" s="571"/>
      <c r="F152" s="571"/>
      <c r="G152" s="571"/>
      <c r="H152" s="571"/>
      <c r="I152" s="571"/>
      <c r="J152" s="304">
        <f>J142</f>
        <v>0.57233333333333336</v>
      </c>
      <c r="K152" s="303">
        <f>(K150+K151)*J152</f>
        <v>17.825581818181817</v>
      </c>
    </row>
    <row r="153" spans="1:11" ht="14" x14ac:dyDescent="0.35">
      <c r="A153" s="571" t="s">
        <v>239</v>
      </c>
      <c r="B153" s="571"/>
      <c r="C153" s="571"/>
      <c r="D153" s="571"/>
      <c r="E153" s="571"/>
      <c r="F153" s="571"/>
      <c r="G153" s="571"/>
      <c r="H153" s="571"/>
      <c r="I153" s="571"/>
      <c r="J153" s="304">
        <f>J143</f>
        <v>0.06</v>
      </c>
      <c r="K153" s="303">
        <f>(K150+K151+K152)*J153</f>
        <v>2.9382621818181813</v>
      </c>
    </row>
    <row r="154" spans="1:11" ht="14" x14ac:dyDescent="0.35">
      <c r="A154" s="571" t="s">
        <v>90</v>
      </c>
      <c r="B154" s="571"/>
      <c r="C154" s="571"/>
      <c r="D154" s="571"/>
      <c r="E154" s="571"/>
      <c r="F154" s="571"/>
      <c r="G154" s="571"/>
      <c r="H154" s="571"/>
      <c r="I154" s="571"/>
      <c r="J154" s="304">
        <f>J144</f>
        <v>6.7900000000000002E-2</v>
      </c>
      <c r="K154" s="303">
        <f>(K150+K151+K152+K153)*J154</f>
        <v>3.5246413712363633</v>
      </c>
    </row>
    <row r="155" spans="1:11" ht="11.95" customHeight="1" x14ac:dyDescent="0.35">
      <c r="A155" s="573" t="s">
        <v>240</v>
      </c>
      <c r="B155" s="573"/>
      <c r="C155" s="573"/>
      <c r="D155" s="573"/>
      <c r="E155" s="573"/>
      <c r="F155" s="573"/>
      <c r="G155" s="573"/>
      <c r="H155" s="573"/>
      <c r="I155" s="573"/>
      <c r="J155" s="311">
        <f>J145</f>
        <v>0.1225</v>
      </c>
      <c r="K155" s="303">
        <f>((K150+K151+K152+K153+K154)/(1-J155))*J155</f>
        <v>7.7386411849511525</v>
      </c>
    </row>
    <row r="156" spans="1:11" ht="12.8" customHeight="1" x14ac:dyDescent="0.25">
      <c r="A156" s="574" t="s">
        <v>241</v>
      </c>
      <c r="B156" s="574"/>
      <c r="C156" s="574"/>
      <c r="D156" s="574"/>
      <c r="E156" s="574"/>
      <c r="F156" s="574"/>
      <c r="G156" s="574"/>
      <c r="H156" s="574"/>
      <c r="I156" s="574"/>
      <c r="J156" s="574"/>
      <c r="K156" s="312">
        <f>SUM(K150:K155)</f>
        <v>63.172581101642052</v>
      </c>
    </row>
    <row r="157" spans="1:11" ht="11.95" customHeight="1" x14ac:dyDescent="0.35">
      <c r="A157" s="575"/>
      <c r="B157" s="575"/>
      <c r="C157" s="575"/>
      <c r="D157" s="575"/>
      <c r="E157" s="575"/>
      <c r="F157" s="575"/>
      <c r="G157" s="575"/>
      <c r="H157" s="575"/>
      <c r="I157" s="575"/>
      <c r="J157" s="575"/>
      <c r="K157" s="575"/>
    </row>
    <row r="158" spans="1:11" x14ac:dyDescent="0.25">
      <c r="A158" s="570" t="s">
        <v>284</v>
      </c>
      <c r="B158" s="570"/>
      <c r="C158" s="570"/>
      <c r="D158" s="570"/>
      <c r="E158" s="570"/>
      <c r="F158" s="570"/>
      <c r="G158" s="570"/>
      <c r="H158" s="570"/>
      <c r="I158" s="570"/>
      <c r="J158" s="570"/>
      <c r="K158" s="570"/>
    </row>
    <row r="159" spans="1:11" ht="14" x14ac:dyDescent="0.35">
      <c r="A159" s="571" t="s">
        <v>228</v>
      </c>
      <c r="B159" s="571"/>
      <c r="C159" s="571"/>
      <c r="D159" s="571"/>
      <c r="E159" s="571"/>
      <c r="F159" s="571"/>
      <c r="G159" s="571"/>
      <c r="H159" s="571"/>
      <c r="I159" s="571"/>
      <c r="J159" s="571"/>
      <c r="K159" s="303">
        <f>K139</f>
        <v>12.977272727272727</v>
      </c>
    </row>
    <row r="160" spans="1:11" ht="14" x14ac:dyDescent="0.35">
      <c r="A160" s="571" t="s">
        <v>243</v>
      </c>
      <c r="B160" s="571"/>
      <c r="C160" s="571"/>
      <c r="D160" s="571"/>
      <c r="E160" s="571"/>
      <c r="F160" s="571"/>
      <c r="G160" s="571"/>
      <c r="H160" s="571"/>
      <c r="I160" s="571"/>
      <c r="J160" s="313">
        <v>0.5</v>
      </c>
      <c r="K160" s="303">
        <f>K159*J160</f>
        <v>6.4886363636363633</v>
      </c>
    </row>
    <row r="161" spans="1:11" ht="14" x14ac:dyDescent="0.35">
      <c r="A161" s="571" t="s">
        <v>244</v>
      </c>
      <c r="B161" s="571"/>
      <c r="C161" s="571"/>
      <c r="D161" s="571"/>
      <c r="E161" s="571"/>
      <c r="F161" s="571"/>
      <c r="G161" s="571"/>
      <c r="H161" s="571"/>
      <c r="I161" s="571"/>
      <c r="J161" s="332">
        <f>60/50</f>
        <v>1.2</v>
      </c>
      <c r="K161" s="303">
        <f>((K159+K160)*J161)</f>
        <v>23.359090909090906</v>
      </c>
    </row>
    <row r="162" spans="1:11" ht="72" customHeight="1" x14ac:dyDescent="0.35">
      <c r="A162" s="572" t="s">
        <v>245</v>
      </c>
      <c r="B162" s="572"/>
      <c r="C162" s="305" t="s">
        <v>231</v>
      </c>
      <c r="D162" s="306">
        <v>25</v>
      </c>
      <c r="E162" s="305" t="s">
        <v>238</v>
      </c>
      <c r="F162" s="306">
        <v>5</v>
      </c>
      <c r="G162" s="307"/>
      <c r="H162" s="307"/>
      <c r="I162" s="308"/>
      <c r="J162" s="221"/>
      <c r="K162" s="310">
        <f>((K160+K161)/D162)*F162</f>
        <v>5.9695454545454538</v>
      </c>
    </row>
    <row r="163" spans="1:11" ht="14" x14ac:dyDescent="0.35">
      <c r="A163" s="571" t="s">
        <v>233</v>
      </c>
      <c r="B163" s="571"/>
      <c r="C163" s="571"/>
      <c r="D163" s="571"/>
      <c r="E163" s="571"/>
      <c r="F163" s="571"/>
      <c r="G163" s="571"/>
      <c r="H163" s="571"/>
      <c r="I163" s="571"/>
      <c r="J163" s="313">
        <f>J142</f>
        <v>0.57233333333333336</v>
      </c>
      <c r="K163" s="303">
        <f>(K160+K162)*J163</f>
        <v>7.1302327272727268</v>
      </c>
    </row>
    <row r="164" spans="1:11" ht="14" x14ac:dyDescent="0.35">
      <c r="A164" s="571" t="s">
        <v>234</v>
      </c>
      <c r="B164" s="571"/>
      <c r="C164" s="571"/>
      <c r="D164" s="571"/>
      <c r="E164" s="571"/>
      <c r="F164" s="571"/>
      <c r="G164" s="571"/>
      <c r="H164" s="571"/>
      <c r="I164" s="571"/>
      <c r="J164" s="316">
        <f>J153</f>
        <v>0.06</v>
      </c>
      <c r="K164" s="303">
        <f>(K160+K162+K163)*J164</f>
        <v>1.1753048727272726</v>
      </c>
    </row>
    <row r="165" spans="1:11" ht="14" x14ac:dyDescent="0.35">
      <c r="A165" s="571" t="s">
        <v>90</v>
      </c>
      <c r="B165" s="571"/>
      <c r="C165" s="571"/>
      <c r="D165" s="571"/>
      <c r="E165" s="571"/>
      <c r="F165" s="571"/>
      <c r="G165" s="571"/>
      <c r="H165" s="571"/>
      <c r="I165" s="571"/>
      <c r="J165" s="313">
        <f>J154</f>
        <v>6.7900000000000002E-2</v>
      </c>
      <c r="K165" s="303">
        <f>(K160+K162+K163+K164)*J165</f>
        <v>1.4098565484945456</v>
      </c>
    </row>
    <row r="166" spans="1:11" ht="11.95" customHeight="1" x14ac:dyDescent="0.35">
      <c r="A166" s="573" t="s">
        <v>212</v>
      </c>
      <c r="B166" s="573"/>
      <c r="C166" s="573"/>
      <c r="D166" s="573"/>
      <c r="E166" s="573"/>
      <c r="F166" s="573"/>
      <c r="G166" s="573"/>
      <c r="H166" s="573"/>
      <c r="I166" s="573"/>
      <c r="J166" s="317">
        <f>J145</f>
        <v>0.1225</v>
      </c>
      <c r="K166" s="303">
        <f>((K160+K162+K163+K164+K165)/(1-J166))*J166</f>
        <v>3.0954564739804611</v>
      </c>
    </row>
    <row r="167" spans="1:11" x14ac:dyDescent="0.25">
      <c r="A167" s="574" t="s">
        <v>246</v>
      </c>
      <c r="B167" s="574"/>
      <c r="C167" s="574"/>
      <c r="D167" s="574"/>
      <c r="E167" s="574"/>
      <c r="F167" s="574"/>
      <c r="G167" s="574"/>
      <c r="H167" s="574"/>
      <c r="I167" s="574"/>
      <c r="J167" s="574"/>
      <c r="K167" s="312">
        <f>SUM(K160:K166)</f>
        <v>48.628123349747732</v>
      </c>
    </row>
    <row r="168" spans="1:11" x14ac:dyDescent="0.25">
      <c r="A168" s="576"/>
      <c r="B168" s="576"/>
      <c r="C168" s="576"/>
      <c r="D168" s="576"/>
      <c r="E168" s="576"/>
      <c r="F168" s="576"/>
      <c r="G168" s="576"/>
      <c r="H168" s="576"/>
      <c r="I168" s="576"/>
      <c r="J168" s="576"/>
      <c r="K168" s="576"/>
    </row>
    <row r="169" spans="1:11" ht="17.2" customHeight="1" x14ac:dyDescent="0.25">
      <c r="A169" s="570" t="s">
        <v>247</v>
      </c>
      <c r="B169" s="570"/>
      <c r="C169" s="570"/>
      <c r="D169" s="570"/>
      <c r="E169" s="570"/>
      <c r="F169" s="570"/>
      <c r="G169" s="570"/>
      <c r="H169" s="570"/>
      <c r="I169" s="570"/>
      <c r="J169" s="570"/>
      <c r="K169" s="570"/>
    </row>
    <row r="170" spans="1:11" ht="15.75" customHeight="1" x14ac:dyDescent="0.35">
      <c r="A170" s="581" t="s">
        <v>248</v>
      </c>
      <c r="B170" s="581"/>
      <c r="C170" s="581"/>
      <c r="D170" s="581"/>
      <c r="E170" s="581"/>
      <c r="F170" s="581"/>
      <c r="G170" s="581"/>
      <c r="H170" s="581"/>
      <c r="I170" s="581"/>
      <c r="J170" s="581"/>
      <c r="K170" s="318">
        <f>'Licitante (preencher células)'!I184</f>
        <v>161.91999999999999</v>
      </c>
    </row>
    <row r="171" spans="1:11" ht="12.8" customHeight="1" x14ac:dyDescent="0.35">
      <c r="A171" s="575"/>
      <c r="B171" s="575"/>
      <c r="C171" s="575"/>
      <c r="D171" s="575"/>
      <c r="E171" s="575"/>
      <c r="F171" s="575"/>
      <c r="G171" s="575"/>
      <c r="H171" s="575"/>
      <c r="I171" s="575"/>
      <c r="J171" s="575"/>
      <c r="K171" s="575"/>
    </row>
    <row r="172" spans="1:11" ht="18.8" customHeight="1" x14ac:dyDescent="0.25">
      <c r="A172" s="570" t="s">
        <v>249</v>
      </c>
      <c r="B172" s="570"/>
      <c r="C172" s="570"/>
      <c r="D172" s="570"/>
      <c r="E172" s="570"/>
      <c r="F172" s="570"/>
      <c r="G172" s="570"/>
      <c r="H172" s="570"/>
      <c r="I172" s="570"/>
      <c r="J172" s="570"/>
      <c r="K172" s="570"/>
    </row>
    <row r="173" spans="1:11" ht="18" customHeight="1" x14ac:dyDescent="0.35">
      <c r="A173" s="581" t="s">
        <v>250</v>
      </c>
      <c r="B173" s="581"/>
      <c r="C173" s="581"/>
      <c r="D173" s="581"/>
      <c r="E173" s="581"/>
      <c r="F173" s="581"/>
      <c r="G173" s="581"/>
      <c r="H173" s="581"/>
      <c r="I173" s="581"/>
      <c r="J173" s="581"/>
      <c r="K173" s="318">
        <f>'Licitante (preencher células)'!I185</f>
        <v>31.5</v>
      </c>
    </row>
    <row r="174" spans="1:11" ht="11.95" customHeight="1" x14ac:dyDescent="0.35">
      <c r="A174" s="575"/>
      <c r="B174" s="575"/>
      <c r="C174" s="575"/>
      <c r="D174" s="575"/>
      <c r="E174" s="575"/>
      <c r="F174" s="575"/>
      <c r="G174" s="575"/>
      <c r="H174" s="575"/>
      <c r="I174" s="575"/>
      <c r="J174" s="575"/>
      <c r="K174" s="575"/>
    </row>
    <row r="175" spans="1:11" ht="28.5" customHeight="1" x14ac:dyDescent="0.25">
      <c r="A175" s="578" t="s">
        <v>251</v>
      </c>
      <c r="B175" s="578"/>
      <c r="C175" s="578"/>
      <c r="D175" s="578"/>
      <c r="E175" s="578"/>
      <c r="F175" s="578"/>
      <c r="G175" s="578"/>
      <c r="H175" s="578"/>
      <c r="I175" s="578"/>
      <c r="J175" s="578"/>
      <c r="K175" s="578"/>
    </row>
    <row r="176" spans="1:11" ht="22.6" customHeight="1" x14ac:dyDescent="0.25">
      <c r="A176" s="579" t="s">
        <v>252</v>
      </c>
      <c r="B176" s="579"/>
      <c r="C176" s="579"/>
      <c r="D176" s="579"/>
      <c r="E176" s="579"/>
      <c r="F176" s="579"/>
      <c r="G176" s="580" t="s">
        <v>253</v>
      </c>
      <c r="H176" s="580"/>
      <c r="I176" s="580" t="s">
        <v>35</v>
      </c>
      <c r="J176" s="580"/>
      <c r="K176" s="319" t="s">
        <v>254</v>
      </c>
    </row>
    <row r="177" spans="1:13" ht="12.8" customHeight="1" x14ac:dyDescent="0.25">
      <c r="A177" s="581" t="s">
        <v>255</v>
      </c>
      <c r="B177" s="581"/>
      <c r="C177" s="581"/>
      <c r="D177" s="581"/>
      <c r="E177" s="581"/>
      <c r="F177" s="581"/>
      <c r="G177" s="582">
        <v>8</v>
      </c>
      <c r="H177" s="582"/>
      <c r="I177" s="583">
        <f>K146</f>
        <v>47.379435826231557</v>
      </c>
      <c r="J177" s="583"/>
      <c r="K177" s="320">
        <f t="shared" ref="K177:K180" si="1">G177*I177</f>
        <v>379.03548660985246</v>
      </c>
    </row>
    <row r="178" spans="1:13" x14ac:dyDescent="0.25">
      <c r="A178" s="581" t="s">
        <v>256</v>
      </c>
      <c r="B178" s="581"/>
      <c r="C178" s="581"/>
      <c r="D178" s="581"/>
      <c r="E178" s="581"/>
      <c r="F178" s="581"/>
      <c r="G178" s="582">
        <v>2</v>
      </c>
      <c r="H178" s="582"/>
      <c r="I178" s="583">
        <f>K156</f>
        <v>63.172581101642052</v>
      </c>
      <c r="J178" s="583"/>
      <c r="K178" s="320">
        <f t="shared" si="1"/>
        <v>126.3451622032841</v>
      </c>
    </row>
    <row r="179" spans="1:13" ht="11.95" customHeight="1" x14ac:dyDescent="0.25">
      <c r="A179" s="584" t="s">
        <v>257</v>
      </c>
      <c r="B179" s="584"/>
      <c r="C179" s="584"/>
      <c r="D179" s="584"/>
      <c r="E179" s="584"/>
      <c r="F179" s="584"/>
      <c r="G179" s="582">
        <v>5</v>
      </c>
      <c r="H179" s="582"/>
      <c r="I179" s="583">
        <f>K167</f>
        <v>48.628123349747732</v>
      </c>
      <c r="J179" s="583"/>
      <c r="K179" s="320">
        <f t="shared" si="1"/>
        <v>243.14061674873867</v>
      </c>
    </row>
    <row r="180" spans="1:13" ht="11.95" customHeight="1" x14ac:dyDescent="0.35">
      <c r="A180" s="588" t="s">
        <v>101</v>
      </c>
      <c r="B180" s="588"/>
      <c r="C180" s="588"/>
      <c r="D180" s="588"/>
      <c r="E180" s="588"/>
      <c r="F180" s="588"/>
      <c r="G180" s="582">
        <v>1</v>
      </c>
      <c r="H180" s="582"/>
      <c r="I180" s="589">
        <f>K170</f>
        <v>161.91999999999999</v>
      </c>
      <c r="J180" s="589"/>
      <c r="K180" s="320">
        <f t="shared" si="1"/>
        <v>161.91999999999999</v>
      </c>
    </row>
    <row r="181" spans="1:13" ht="11.95" customHeight="1" x14ac:dyDescent="0.35">
      <c r="A181" s="588" t="s">
        <v>355</v>
      </c>
      <c r="B181" s="588"/>
      <c r="C181" s="588"/>
      <c r="D181" s="588"/>
      <c r="E181" s="588"/>
      <c r="F181" s="588"/>
      <c r="G181" s="582">
        <v>13</v>
      </c>
      <c r="H181" s="582"/>
      <c r="I181" s="589">
        <f>K173</f>
        <v>31.5</v>
      </c>
      <c r="J181" s="589"/>
      <c r="K181" s="321">
        <f>I181*G181</f>
        <v>409.5</v>
      </c>
    </row>
    <row r="182" spans="1:13" ht="12.8" customHeight="1" thickBot="1" x14ac:dyDescent="0.3">
      <c r="A182" s="585" t="s">
        <v>258</v>
      </c>
      <c r="B182" s="585"/>
      <c r="C182" s="585"/>
      <c r="D182" s="585"/>
      <c r="E182" s="585"/>
      <c r="F182" s="585"/>
      <c r="G182" s="585"/>
      <c r="H182" s="585"/>
      <c r="I182" s="585"/>
      <c r="J182" s="585"/>
      <c r="K182" s="322">
        <f>SUM(K177:K181)</f>
        <v>1319.9412655618753</v>
      </c>
    </row>
    <row r="183" spans="1:13" x14ac:dyDescent="0.25">
      <c r="A183" s="586"/>
      <c r="B183" s="586"/>
      <c r="C183" s="586"/>
      <c r="D183" s="586"/>
      <c r="E183" s="586"/>
      <c r="F183" s="586"/>
      <c r="G183" s="586"/>
      <c r="H183" s="586"/>
      <c r="I183" s="586"/>
      <c r="J183" s="586"/>
      <c r="K183" s="586"/>
    </row>
    <row r="184" spans="1:13" ht="17.2" customHeight="1" x14ac:dyDescent="0.25">
      <c r="A184" s="549" t="s">
        <v>259</v>
      </c>
      <c r="B184" s="549"/>
      <c r="C184" s="549"/>
      <c r="D184" s="549"/>
      <c r="E184" s="549"/>
      <c r="F184" s="549"/>
      <c r="G184" s="549"/>
      <c r="H184" s="549"/>
      <c r="I184" s="549"/>
      <c r="J184" s="549"/>
      <c r="K184" s="549"/>
    </row>
    <row r="185" spans="1:13" ht="17.2" customHeight="1" x14ac:dyDescent="0.25">
      <c r="A185" s="323" t="s">
        <v>260</v>
      </c>
      <c r="B185" s="324"/>
      <c r="C185" s="324"/>
      <c r="D185" s="324"/>
      <c r="E185" s="324"/>
      <c r="F185" s="324"/>
      <c r="G185" s="324"/>
      <c r="H185" s="324"/>
      <c r="I185" s="324"/>
      <c r="J185" s="324"/>
      <c r="K185" s="325">
        <f>K134</f>
        <v>7710.2694257514831</v>
      </c>
    </row>
    <row r="186" spans="1:13" ht="17.2" customHeight="1" x14ac:dyDescent="0.25">
      <c r="A186" s="323" t="s">
        <v>261</v>
      </c>
      <c r="B186" s="324"/>
      <c r="C186" s="324"/>
      <c r="D186" s="324"/>
      <c r="E186" s="324"/>
      <c r="F186" s="324"/>
      <c r="G186" s="324"/>
      <c r="H186" s="324"/>
      <c r="I186" s="324"/>
      <c r="J186" s="324"/>
      <c r="K186" s="325">
        <f>K182</f>
        <v>1319.9412655618753</v>
      </c>
      <c r="M186" s="62"/>
    </row>
    <row r="187" spans="1:13" ht="17.2" customHeight="1" x14ac:dyDescent="0.25">
      <c r="A187" s="323" t="s">
        <v>262</v>
      </c>
      <c r="B187" s="326"/>
      <c r="C187" s="326"/>
      <c r="D187" s="326"/>
      <c r="E187" s="326"/>
      <c r="F187" s="326"/>
      <c r="G187" s="326"/>
      <c r="H187" s="326"/>
      <c r="I187" s="326"/>
      <c r="J187" s="324"/>
      <c r="K187" s="327">
        <f>ROUND(K185+K186,2)</f>
        <v>9030.2099999999991</v>
      </c>
      <c r="L187" s="90"/>
    </row>
    <row r="188" spans="1:13" ht="17.2" customHeight="1" x14ac:dyDescent="0.25">
      <c r="A188" s="323" t="s">
        <v>359</v>
      </c>
      <c r="B188" s="326"/>
      <c r="C188" s="326"/>
      <c r="D188" s="326"/>
      <c r="E188" s="326"/>
      <c r="F188" s="326"/>
      <c r="G188" s="326"/>
      <c r="H188" s="326"/>
      <c r="I188" s="326"/>
      <c r="J188" s="324"/>
      <c r="K188" s="373">
        <v>2</v>
      </c>
      <c r="L188" s="90"/>
    </row>
    <row r="189" spans="1:13" ht="17.2" customHeight="1" x14ac:dyDescent="0.25">
      <c r="A189" s="282" t="s">
        <v>263</v>
      </c>
      <c r="B189" s="212"/>
      <c r="C189" s="212"/>
      <c r="D189" s="212"/>
      <c r="E189" s="212"/>
      <c r="F189" s="212"/>
      <c r="G189" s="212"/>
      <c r="H189" s="212"/>
      <c r="I189" s="212"/>
      <c r="J189" s="284"/>
      <c r="K189" s="328">
        <v>12</v>
      </c>
    </row>
    <row r="190" spans="1:13" ht="17.2" customHeight="1" x14ac:dyDescent="0.25">
      <c r="A190" s="587" t="s">
        <v>264</v>
      </c>
      <c r="B190" s="587"/>
      <c r="C190" s="587"/>
      <c r="D190" s="587"/>
      <c r="E190" s="587"/>
      <c r="F190" s="587"/>
      <c r="G190" s="587"/>
      <c r="H190" s="587"/>
      <c r="I190" s="587"/>
      <c r="J190" s="587"/>
      <c r="K190" s="329">
        <f>K187*K188*K189</f>
        <v>216725.03999999998</v>
      </c>
      <c r="M190" s="3"/>
    </row>
  </sheetData>
  <mergeCells count="147">
    <mergeCell ref="A182:J182"/>
    <mergeCell ref="A184:K184"/>
    <mergeCell ref="A190:J190"/>
    <mergeCell ref="B110:E110"/>
    <mergeCell ref="A113:J113"/>
    <mergeCell ref="A115:K115"/>
    <mergeCell ref="A119:A122"/>
    <mergeCell ref="J119:J122"/>
    <mergeCell ref="K119:K122"/>
    <mergeCell ref="C120:E120"/>
    <mergeCell ref="C122:E122"/>
    <mergeCell ref="A177:F177"/>
    <mergeCell ref="G177:H177"/>
    <mergeCell ref="I177:J177"/>
    <mergeCell ref="A178:F178"/>
    <mergeCell ref="G178:H178"/>
    <mergeCell ref="I178:J178"/>
    <mergeCell ref="A174:K174"/>
    <mergeCell ref="A176:F176"/>
    <mergeCell ref="G176:H176"/>
    <mergeCell ref="A171:K171"/>
    <mergeCell ref="A169:K169"/>
    <mergeCell ref="A168:K168"/>
    <mergeCell ref="A167:J167"/>
    <mergeCell ref="B105:E105"/>
    <mergeCell ref="A108:K108"/>
    <mergeCell ref="A109:J109"/>
    <mergeCell ref="A183:K183"/>
    <mergeCell ref="B63:J63"/>
    <mergeCell ref="A66:K66"/>
    <mergeCell ref="B70:J70"/>
    <mergeCell ref="A71:J71"/>
    <mergeCell ref="A73:K73"/>
    <mergeCell ref="B75:I75"/>
    <mergeCell ref="A180:F180"/>
    <mergeCell ref="G180:H180"/>
    <mergeCell ref="I180:J180"/>
    <mergeCell ref="A179:F179"/>
    <mergeCell ref="G179:H179"/>
    <mergeCell ref="I179:J179"/>
    <mergeCell ref="A181:F181"/>
    <mergeCell ref="G181:H181"/>
    <mergeCell ref="I181:J181"/>
    <mergeCell ref="I176:J176"/>
    <mergeCell ref="A173:J173"/>
    <mergeCell ref="A175:K175"/>
    <mergeCell ref="A170:J170"/>
    <mergeCell ref="A172:K172"/>
    <mergeCell ref="A163:I163"/>
    <mergeCell ref="A164:I164"/>
    <mergeCell ref="A165:I165"/>
    <mergeCell ref="A161:I161"/>
    <mergeCell ref="A162:B162"/>
    <mergeCell ref="A166:I166"/>
    <mergeCell ref="A157:K157"/>
    <mergeCell ref="A160:I160"/>
    <mergeCell ref="A155:I155"/>
    <mergeCell ref="A156:J156"/>
    <mergeCell ref="A158:K158"/>
    <mergeCell ref="A159:J159"/>
    <mergeCell ref="A152:I152"/>
    <mergeCell ref="A153:I153"/>
    <mergeCell ref="A154:I154"/>
    <mergeCell ref="A149:J149"/>
    <mergeCell ref="A150:I150"/>
    <mergeCell ref="A151:B151"/>
    <mergeCell ref="A143:I143"/>
    <mergeCell ref="A144:I144"/>
    <mergeCell ref="A147:K147"/>
    <mergeCell ref="A145:I145"/>
    <mergeCell ref="A146:J146"/>
    <mergeCell ref="A148:K148"/>
    <mergeCell ref="A137:K137"/>
    <mergeCell ref="A142:I142"/>
    <mergeCell ref="A138:K138"/>
    <mergeCell ref="A139:J139"/>
    <mergeCell ref="A140:I140"/>
    <mergeCell ref="A141:B141"/>
    <mergeCell ref="A125:J125"/>
    <mergeCell ref="A136:K136"/>
    <mergeCell ref="A126:J126"/>
    <mergeCell ref="A132:J132"/>
    <mergeCell ref="A134:J134"/>
    <mergeCell ref="B104:E104"/>
    <mergeCell ref="B93:I93"/>
    <mergeCell ref="B94:I94"/>
    <mergeCell ref="A97:K97"/>
    <mergeCell ref="A98:J98"/>
    <mergeCell ref="B99:J99"/>
    <mergeCell ref="B87:I87"/>
    <mergeCell ref="B88:I88"/>
    <mergeCell ref="B89:I89"/>
    <mergeCell ref="B90:I90"/>
    <mergeCell ref="B91:I91"/>
    <mergeCell ref="B92:I92"/>
    <mergeCell ref="I100:J100"/>
    <mergeCell ref="A102:K102"/>
    <mergeCell ref="A103:J103"/>
    <mergeCell ref="A82:K82"/>
    <mergeCell ref="A83:K83"/>
    <mergeCell ref="A84:K84"/>
    <mergeCell ref="A85:B85"/>
    <mergeCell ref="D85:E85"/>
    <mergeCell ref="F85:G85"/>
    <mergeCell ref="B69:J69"/>
    <mergeCell ref="B79:I79"/>
    <mergeCell ref="B61:J61"/>
    <mergeCell ref="B68:J68"/>
    <mergeCell ref="B62:J62"/>
    <mergeCell ref="D48:F48"/>
    <mergeCell ref="H48:I48"/>
    <mergeCell ref="A56:K56"/>
    <mergeCell ref="B59:E59"/>
    <mergeCell ref="B60:E60"/>
    <mergeCell ref="A35:E35"/>
    <mergeCell ref="A37:K37"/>
    <mergeCell ref="A41:I41"/>
    <mergeCell ref="A43:K43"/>
    <mergeCell ref="A44:I44"/>
    <mergeCell ref="J44:K44"/>
    <mergeCell ref="B58:J58"/>
    <mergeCell ref="A16:K16"/>
    <mergeCell ref="A17:K17"/>
    <mergeCell ref="A18:K18"/>
    <mergeCell ref="A19:K19"/>
    <mergeCell ref="A26:K26"/>
    <mergeCell ref="A30:A31"/>
    <mergeCell ref="A13:E13"/>
    <mergeCell ref="F13:H13"/>
    <mergeCell ref="I13:K13"/>
    <mergeCell ref="A14:E14"/>
    <mergeCell ref="F14:H14"/>
    <mergeCell ref="I14:K14"/>
    <mergeCell ref="A6:K6"/>
    <mergeCell ref="I7:K7"/>
    <mergeCell ref="I8:K8"/>
    <mergeCell ref="I9:K9"/>
    <mergeCell ref="I10:K10"/>
    <mergeCell ref="A12:K12"/>
    <mergeCell ref="A1:K1"/>
    <mergeCell ref="A2:C2"/>
    <mergeCell ref="D2:K2"/>
    <mergeCell ref="A3:C3"/>
    <mergeCell ref="D3:K3"/>
    <mergeCell ref="A4:C4"/>
    <mergeCell ref="D4:F4"/>
    <mergeCell ref="H4:K4"/>
  </mergeCells>
  <printOptions horizontalCentered="1"/>
  <pageMargins left="0.70866141732283472" right="0.70866141732283472" top="0.74803149606299213" bottom="0.74803149606299213" header="0.51181102362204722" footer="0.51181102362204722"/>
  <pageSetup paperSize="9" scale="47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13789042622C419C1AE5F698B1DC17" ma:contentTypeVersion="14" ma:contentTypeDescription="Crie um novo documento." ma:contentTypeScope="" ma:versionID="ba6b4eddbd35ef42c0ddd743be458ee7">
  <xsd:schema xmlns:xsd="http://www.w3.org/2001/XMLSchema" xmlns:xs="http://www.w3.org/2001/XMLSchema" xmlns:p="http://schemas.microsoft.com/office/2006/metadata/properties" xmlns:ns2="1d2ab21d-0e01-4cd7-967e-e16d1f8fb22e" xmlns:ns3="02a275f7-2134-49b0-af79-1e7aafbe977d" targetNamespace="http://schemas.microsoft.com/office/2006/metadata/properties" ma:root="true" ma:fieldsID="abe4fcc435ca7a6f0c3c0c38c1e3045f" ns2:_="" ns3:_="">
    <xsd:import namespace="1d2ab21d-0e01-4cd7-967e-e16d1f8fb22e"/>
    <xsd:import namespace="02a275f7-2134-49b0-af79-1e7aafbe977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Location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d2ab21d-0e01-4cd7-967e-e16d1f8fb2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a275f7-2134-49b0-af79-1e7aafbe977d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187f160b-0b7e-4297-8e16-b9d5eba94a12}" ma:internalName="TaxCatchAll" ma:showField="CatchAllData" ma:web="02a275f7-2134-49b0-af79-1e7aafbe977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2a275f7-2134-49b0-af79-1e7aafbe977d" xsi:nil="true"/>
    <lcf76f155ced4ddcb4097134ff3c332f xmlns="1d2ab21d-0e01-4cd7-967e-e16d1f8fb2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EDB40E6-B57B-488B-A833-836F367613E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d2ab21d-0e01-4cd7-967e-e16d1f8fb22e"/>
    <ds:schemaRef ds:uri="02a275f7-2134-49b0-af79-1e7aafbe977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2AEA1A9-AE26-46EB-924E-FC912A97EB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649136B-562C-4E5A-A5E8-8B7CD793AB62}">
  <ds:schemaRefs>
    <ds:schemaRef ds:uri="http://schemas.microsoft.com/office/2006/metadata/properties"/>
    <ds:schemaRef ds:uri="http://schemas.microsoft.com/office/infopath/2007/PartnerControls"/>
    <ds:schemaRef ds:uri="02a275f7-2134-49b0-af79-1e7aafbe977d"/>
    <ds:schemaRef ds:uri="1d2ab21d-0e01-4cd7-967e-e16d1f8fb22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3</vt:i4>
      </vt:variant>
    </vt:vector>
  </HeadingPairs>
  <TitlesOfParts>
    <vt:vector size="9" baseType="lpstr">
      <vt:lpstr>TOTALIZAÇÃO E PROPOSTA</vt:lpstr>
      <vt:lpstr>Licitante (preencher células)</vt:lpstr>
      <vt:lpstr> Ribeirão Preto (Item 5)</vt:lpstr>
      <vt:lpstr>Araraquara  (Item 6)</vt:lpstr>
      <vt:lpstr>Franca (Item 7)</vt:lpstr>
      <vt:lpstr>São José do Rio Preto (Item 8)</vt:lpstr>
      <vt:lpstr>' Ribeirão Preto (Item 5)'!Area_de_impressao</vt:lpstr>
      <vt:lpstr>'Araraquara  (Item 6)'!Area_de_impressao</vt:lpstr>
      <vt:lpstr>'TOTALIZAÇÃO E PROPOSTA'!Area_de_impressao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Marilda Cortez Cesar Caselato</dc:creator>
  <cp:keywords/>
  <dc:description/>
  <cp:lastModifiedBy>Roberto Conrado da Fonseca</cp:lastModifiedBy>
  <cp:revision>26</cp:revision>
  <cp:lastPrinted>2023-11-07T11:35:45Z</cp:lastPrinted>
  <dcterms:created xsi:type="dcterms:W3CDTF">2016-07-29T15:15:05Z</dcterms:created>
  <dcterms:modified xsi:type="dcterms:W3CDTF">2023-12-01T17:19:10Z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ntentTypeId">
    <vt:lpwstr>0x0101008713789042622C419C1AE5F698B1DC17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MediaServiceImageTags">
    <vt:lpwstr/>
  </property>
</Properties>
</file>